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comments/comment1.xml" ContentType="application/vnd.openxmlformats-officedocument.spreadsheetml.comments+xml"/>
  <Override PartName="/xl/worksheets/sheet4.xml" ContentType="application/vnd.openxmlformats-officedocument.spreadsheetml.worksheet+xml"/>
  <Override PartName="/xl/comments/comment2.xml" ContentType="application/vnd.openxmlformats-officedocument.spreadsheetml.comment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omments/comment3.xml" ContentType="application/vnd.openxmlformats-officedocument.spreadsheetml.comments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omments/comment4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Dashboard" sheetId="2" state="visible" r:id="rId2"/>
    <sheet name="Setup" sheetId="3" state="visible" r:id="rId3"/>
    <sheet name="Legs" sheetId="4" state="visible" r:id="rId4"/>
    <sheet name="Dues" sheetId="5" state="visible" r:id="rId5"/>
    <sheet name="Slips" sheetId="6" state="visible" r:id="rId6"/>
    <sheet name="Ladder" sheetId="7" state="visible" r:id="rId7"/>
    <sheet name="Kitty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8">
    <numFmt numFmtId="164" formatCode="&quot;$&quot;#,##0.00"/>
    <numFmt numFmtId="165" formatCode="d mmm yyyy"/>
    <numFmt numFmtId="166" formatCode="&quot;$&quot;#,##0;[Red]\-&quot;$&quot;#,##0;&quot;-&quot;"/>
    <numFmt numFmtId="167" formatCode="0;;"/>
    <numFmt numFmtId="168" formatCode="&quot;$&quot;#,##0.00;[Red]\-&quot;$&quot;#,##0.00;&quot;-&quot;"/>
    <numFmt numFmtId="169" formatCode="0%;[Red]\-0%;&quot;-&quot;"/>
    <numFmt numFmtId="170" formatCode="[Green]&quot;W&quot;0;[Red]&quot;L&quot;0;&quot;-&quot;"/>
    <numFmt numFmtId="171" formatCode="&quot;Opening balance $&quot;#,##0"/>
  </numFmts>
  <fonts count="16">
    <font>
      <name val="Calibri"/>
      <family val="2"/>
      <color theme="1"/>
      <sz val="11"/>
      <scheme val="minor"/>
    </font>
    <font>
      <name val="Georgia"/>
      <b val="1"/>
      <color rgb="002A2620"/>
      <sz val="18"/>
    </font>
    <font>
      <name val="Arial"/>
      <i val="1"/>
      <color rgb="006B6253"/>
      <sz val="10"/>
    </font>
    <font>
      <name val="Arial"/>
      <color rgb="00A63A2C"/>
      <sz val="8"/>
      <u val="single"/>
    </font>
    <font>
      <name val="Arial"/>
      <b val="1"/>
      <color rgb="002A2620"/>
      <sz val="10"/>
    </font>
    <font>
      <name val="Arial"/>
      <color rgb="002A2620"/>
      <sz val="10"/>
    </font>
    <font>
      <name val="Arial"/>
      <color rgb="00244A82"/>
      <sz val="10"/>
    </font>
    <font>
      <name val="Georgia"/>
      <b val="1"/>
      <color rgb="002A2620"/>
      <sz val="12"/>
    </font>
    <font>
      <name val="Courier New"/>
      <b val="1"/>
      <color rgb="002A2620"/>
    </font>
    <font>
      <name val="Georgia"/>
      <b val="1"/>
      <color rgb="002A2620"/>
      <sz val="22"/>
    </font>
    <font>
      <name val="Arial"/>
      <b val="1"/>
      <color rgb="00A63A2C"/>
      <sz val="8"/>
    </font>
    <font>
      <name val="Georgia"/>
      <b val="1"/>
      <color rgb="002F6B3A"/>
      <sz val="18"/>
    </font>
    <font>
      <name val="Arial"/>
      <color rgb="006B6253"/>
      <sz val="9"/>
    </font>
    <font>
      <name val="Georgia"/>
      <b val="1"/>
      <color rgb="009C2B25"/>
      <sz val="18"/>
    </font>
    <font>
      <name val="Arial"/>
      <color rgb="006B6253"/>
      <sz val="8"/>
    </font>
    <font>
      <name val="Arial"/>
      <i val="1"/>
      <color rgb="006B6253"/>
      <sz val="8"/>
    </font>
  </fonts>
  <fills count="6">
    <fill>
      <patternFill/>
    </fill>
    <fill>
      <patternFill patternType="gray125"/>
    </fill>
    <fill>
      <patternFill patternType="solid">
        <fgColor rgb="00FFFBEA"/>
      </patternFill>
    </fill>
    <fill>
      <patternFill patternType="solid">
        <fgColor rgb="00F3E7CF"/>
      </patternFill>
    </fill>
    <fill>
      <patternFill patternType="solid">
        <fgColor rgb="00E7D6B4"/>
      </patternFill>
    </fill>
    <fill>
      <patternFill patternType="solid">
        <fgColor rgb="00EDDEBC"/>
      </patternFill>
    </fill>
  </fills>
  <borders count="21">
    <border>
      <left/>
      <right/>
      <top/>
      <bottom/>
      <diagonal/>
    </border>
    <border>
      <left style="thin">
        <color rgb="00E7D6B4"/>
      </left>
      <right style="thin">
        <color rgb="00E7D6B4"/>
      </right>
      <top style="thin">
        <color rgb="00E7D6B4"/>
      </top>
      <bottom style="thin">
        <color rgb="00E7D6B4"/>
      </bottom>
    </border>
    <border>
      <left style="medium">
        <color rgb="00C9B183"/>
      </left>
      <top style="medium">
        <color rgb="00C9B183"/>
      </top>
    </border>
    <border>
      <left style="medium">
        <color rgb="00C9B183"/>
      </left>
      <bottom style="medium">
        <color rgb="00C9B183"/>
      </bottom>
    </border>
    <border>
      <top style="medium">
        <color rgb="00C9B183"/>
      </top>
    </border>
    <border>
      <bottom style="medium">
        <color rgb="00C9B183"/>
      </bottom>
    </border>
    <border>
      <right style="medium">
        <color rgb="00C9B183"/>
      </right>
      <top style="medium">
        <color rgb="00C9B183"/>
      </top>
    </border>
    <border>
      <right style="medium">
        <color rgb="00C9B183"/>
      </right>
      <bottom style="medium">
        <color rgb="00C9B183"/>
      </bottom>
    </border>
    <border>
      <left style="medium">
        <color rgb="00C9B183"/>
      </left>
    </border>
    <border>
      <right style="medium">
        <color rgb="00C9B183"/>
      </right>
    </border>
    <border>
      <left style="medium">
        <color rgb="00C9B183"/>
      </left>
      <right style="medium">
        <color rgb="00C9B183"/>
      </right>
      <top style="medium">
        <color rgb="00C9B183"/>
      </top>
    </border>
    <border>
      <left/>
      <right/>
      <top style="medium">
        <color rgb="00C9B183"/>
      </top>
      <bottom/>
      <diagonal/>
    </border>
    <border>
      <left/>
      <right style="medium">
        <color rgb="00C9B183"/>
      </right>
      <top style="medium">
        <color rgb="00C9B183"/>
      </top>
      <bottom/>
      <diagonal/>
    </border>
    <border>
      <left style="medium">
        <color rgb="00C9B183"/>
      </left>
      <right style="medium">
        <color rgb="00C9B183"/>
      </right>
    </border>
    <border>
      <left/>
      <right style="medium">
        <color rgb="00C9B183"/>
      </right>
      <top/>
      <bottom/>
      <diagonal/>
    </border>
    <border>
      <left style="medium">
        <color rgb="00C9B183"/>
      </left>
      <right style="medium">
        <color rgb="00C9B183"/>
      </right>
      <bottom style="medium">
        <color rgb="00C9B183"/>
      </bottom>
    </border>
    <border>
      <left/>
      <right/>
      <top/>
      <bottom style="medium">
        <color rgb="00C9B183"/>
      </bottom>
      <diagonal/>
    </border>
    <border>
      <left/>
      <right style="medium">
        <color rgb="00C9B183"/>
      </right>
      <top/>
      <bottom style="medium">
        <color rgb="00C9B183"/>
      </bottom>
      <diagonal/>
    </border>
    <border>
      <left/>
      <right/>
      <top style="thin">
        <color rgb="00E7D6B4"/>
      </top>
      <bottom/>
      <diagonal/>
    </border>
    <border>
      <left/>
      <right style="thin">
        <color rgb="00E7D6B4"/>
      </right>
      <top style="thin">
        <color rgb="00E7D6B4"/>
      </top>
      <bottom/>
      <diagonal/>
    </border>
    <border>
      <left/>
      <right style="thin">
        <color rgb="00E7D6B4"/>
      </right>
      <top style="thin">
        <color rgb="00E7D6B4"/>
      </top>
      <bottom style="thin">
        <color rgb="00E7D6B4"/>
      </bottom>
      <diagonal/>
    </border>
  </borders>
  <cellStyleXfs count="1">
    <xf numFmtId="0" fontId="0" fillId="0" borderId="0"/>
  </cellStyleXfs>
  <cellXfs count="7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9" fillId="0" borderId="0" pivotButton="0" quotePrefix="0" xfId="0"/>
    <xf numFmtId="0" fontId="15" fillId="0" borderId="0" pivotButton="0" quotePrefix="0" xfId="0"/>
    <xf numFmtId="0" fontId="5" fillId="0" borderId="0" pivotButton="0" quotePrefix="0" xfId="0"/>
    <xf numFmtId="0" fontId="14" fillId="0" borderId="0" pivotButton="0" quotePrefix="0" xfId="0"/>
    <xf numFmtId="0" fontId="10" fillId="5" borderId="10" applyAlignment="1" pivotButton="0" quotePrefix="0" xfId="0">
      <alignment horizontal="center" vertical="center"/>
    </xf>
    <xf numFmtId="0" fontId="0" fillId="0" borderId="11" pivotButton="0" quotePrefix="0" xfId="0"/>
    <xf numFmtId="0" fontId="0" fillId="0" borderId="12" pivotButton="0" quotePrefix="0" xfId="0"/>
    <xf numFmtId="168" fontId="11" fillId="5" borderId="13" applyAlignment="1" pivotButton="0" quotePrefix="0" xfId="0">
      <alignment horizontal="center" vertical="center" shrinkToFit="1"/>
    </xf>
    <xf numFmtId="0" fontId="0" fillId="0" borderId="14" pivotButton="0" quotePrefix="0" xfId="0"/>
    <xf numFmtId="1" fontId="1" fillId="5" borderId="13" applyAlignment="1" pivotButton="0" quotePrefix="0" xfId="0">
      <alignment horizontal="center" vertical="center" shrinkToFit="1"/>
    </xf>
    <xf numFmtId="0" fontId="1" fillId="5" borderId="13" applyAlignment="1" pivotButton="0" quotePrefix="0" xfId="0">
      <alignment horizontal="center" vertical="center" shrinkToFit="1"/>
    </xf>
    <xf numFmtId="171" fontId="12" fillId="5" borderId="15" applyAlignment="1" pivotButton="0" quotePrefix="0" xfId="0">
      <alignment horizontal="center" vertical="center"/>
    </xf>
    <xf numFmtId="0" fontId="0" fillId="0" borderId="16" pivotButton="0" quotePrefix="0" xfId="0"/>
    <xf numFmtId="0" fontId="0" fillId="0" borderId="17" pivotButton="0" quotePrefix="0" xfId="0"/>
    <xf numFmtId="0" fontId="12" fillId="5" borderId="15" applyAlignment="1" pivotButton="0" quotePrefix="0" xfId="0">
      <alignment horizontal="center" vertical="center"/>
    </xf>
    <xf numFmtId="168" fontId="1" fillId="5" borderId="13" applyAlignment="1" pivotButton="0" quotePrefix="0" xfId="0">
      <alignment horizontal="center" vertical="center" shrinkToFit="1"/>
    </xf>
    <xf numFmtId="168" fontId="13" fillId="5" borderId="13" applyAlignment="1" pivotButton="0" quotePrefix="0" xfId="0">
      <alignment horizontal="center" vertical="center" shrinkToFit="1"/>
    </xf>
    <xf numFmtId="0" fontId="7" fillId="0" borderId="0" pivotButton="0" quotePrefix="0" xfId="0"/>
    <xf numFmtId="0" fontId="4" fillId="3" borderId="1" applyAlignment="1" pivotButton="0" quotePrefix="0" xfId="0">
      <alignment vertical="center" wrapText="1"/>
    </xf>
    <xf numFmtId="0" fontId="0" fillId="0" borderId="20" pivotButton="0" quotePrefix="0" xfId="0"/>
    <xf numFmtId="0" fontId="5" fillId="0" borderId="1" pivotButton="0" quotePrefix="0" xfId="0"/>
    <xf numFmtId="0" fontId="4" fillId="0" borderId="1" applyAlignment="1" pivotButton="0" quotePrefix="0" xfId="0">
      <alignment horizontal="center"/>
    </xf>
    <xf numFmtId="0" fontId="5" fillId="5" borderId="1" applyAlignment="1" pivotButton="0" quotePrefix="0" xfId="0">
      <alignment horizontal="center"/>
    </xf>
    <xf numFmtId="0" fontId="4" fillId="5" borderId="1" pivotButton="0" quotePrefix="0" xfId="0"/>
    <xf numFmtId="0" fontId="0" fillId="5" borderId="20" pivotButton="0" quotePrefix="0" xfId="0"/>
    <xf numFmtId="166" fontId="5" fillId="5" borderId="1" pivotButton="0" quotePrefix="0" xfId="0"/>
    <xf numFmtId="0" fontId="8" fillId="5" borderId="1" applyAlignment="1" pivotButton="0" quotePrefix="0" xfId="0">
      <alignment horizontal="center"/>
    </xf>
    <xf numFmtId="170" fontId="5" fillId="5" borderId="1" applyAlignment="1" pivotButton="0" quotePrefix="0" xfId="0">
      <alignment horizontal="center"/>
    </xf>
    <xf numFmtId="0" fontId="5" fillId="0" borderId="1" applyAlignment="1" pivotButton="0" quotePrefix="0" xfId="0">
      <alignment horizontal="center"/>
    </xf>
    <xf numFmtId="0" fontId="4" fillId="0" borderId="1" pivotButton="0" quotePrefix="0" xfId="0"/>
    <xf numFmtId="166" fontId="5" fillId="0" borderId="1" pivotButton="0" quotePrefix="0" xfId="0"/>
    <xf numFmtId="0" fontId="8" fillId="0" borderId="1" applyAlignment="1" pivotButton="0" quotePrefix="0" xfId="0">
      <alignment horizontal="center"/>
    </xf>
    <xf numFmtId="170" fontId="5" fillId="0" borderId="1" applyAlignment="1" pivotButton="0" quotePrefix="0" xfId="0">
      <alignment horizontal="center"/>
    </xf>
    <xf numFmtId="0" fontId="4" fillId="0" borderId="0" pivotButton="0" quotePrefix="0" xfId="0"/>
    <xf numFmtId="0" fontId="6" fillId="2" borderId="1" pivotButton="0" quotePrefix="0" xfId="0"/>
    <xf numFmtId="164" fontId="6" fillId="2" borderId="1" pivotButton="0" quotePrefix="0" xfId="0"/>
    <xf numFmtId="2" fontId="6" fillId="2" borderId="1" pivotButton="0" quotePrefix="0" xfId="0"/>
    <xf numFmtId="0" fontId="4" fillId="4" borderId="1" applyAlignment="1" pivotButton="0" quotePrefix="0" xfId="0">
      <alignment vertical="center" wrapText="1"/>
    </xf>
    <xf numFmtId="165" fontId="6" fillId="2" borderId="1" pivotButton="0" quotePrefix="0" xfId="0"/>
    <xf numFmtId="166" fontId="0" fillId="0" borderId="1" pivotButton="0" quotePrefix="0" xfId="0"/>
    <xf numFmtId="165" fontId="0" fillId="0" borderId="0" pivotButton="0" quotePrefix="0" xfId="0"/>
    <xf numFmtId="2" fontId="0" fillId="0" borderId="0" pivotButton="0" quotePrefix="0" xfId="0"/>
    <xf numFmtId="166" fontId="0" fillId="0" borderId="0" pivotButton="0" quotePrefix="0" xfId="0"/>
    <xf numFmtId="0" fontId="4" fillId="3" borderId="1" pivotButton="0" quotePrefix="0" xfId="0"/>
    <xf numFmtId="0" fontId="4" fillId="3" borderId="1" applyAlignment="1" pivotButton="0" quotePrefix="0" xfId="0">
      <alignment horizontal="center"/>
    </xf>
    <xf numFmtId="0" fontId="6" fillId="2" borderId="1" applyAlignment="1" pivotButton="0" quotePrefix="0" xfId="0">
      <alignment horizontal="center"/>
    </xf>
    <xf numFmtId="168" fontId="4" fillId="0" borderId="1" pivotButton="0" quotePrefix="0" xfId="0"/>
    <xf numFmtId="165" fontId="5" fillId="0" borderId="1" pivotButton="0" quotePrefix="0" xfId="0"/>
    <xf numFmtId="167" fontId="5" fillId="0" borderId="1" pivotButton="0" quotePrefix="0" xfId="0"/>
    <xf numFmtId="2" fontId="5" fillId="0" borderId="1" pivotButton="0" quotePrefix="0" xfId="0"/>
    <xf numFmtId="168" fontId="6" fillId="2" borderId="1" pivotButton="0" quotePrefix="0" xfId="0"/>
    <xf numFmtId="168" fontId="5" fillId="0" borderId="1" pivotButton="0" quotePrefix="0" xfId="0"/>
    <xf numFmtId="1" fontId="4" fillId="0" borderId="1" pivotButton="0" quotePrefix="0" xfId="0"/>
    <xf numFmtId="9" fontId="4" fillId="0" borderId="1" pivotButton="0" quotePrefix="0" xfId="0"/>
    <xf numFmtId="169" fontId="4" fillId="0" borderId="1" pivotButton="0" quotePrefix="0" xfId="0"/>
    <xf numFmtId="2" fontId="4" fillId="0" borderId="1" pivotButton="0" quotePrefix="0" xfId="0"/>
    <xf numFmtId="0" fontId="4" fillId="5" borderId="1" applyAlignment="1" pivotButton="0" quotePrefix="0" xfId="0">
      <alignment horizontal="center"/>
    </xf>
    <xf numFmtId="9" fontId="5" fillId="5" borderId="1" applyAlignment="1" pivotButton="0" quotePrefix="0" xfId="0">
      <alignment horizontal="center"/>
    </xf>
    <xf numFmtId="2" fontId="5" fillId="5" borderId="1" applyAlignment="1" pivotButton="0" quotePrefix="0" xfId="0">
      <alignment horizontal="center"/>
    </xf>
    <xf numFmtId="170" fontId="4" fillId="5" borderId="1" applyAlignment="1" pivotButton="0" quotePrefix="0" xfId="0">
      <alignment horizontal="center"/>
    </xf>
    <xf numFmtId="9" fontId="5" fillId="0" borderId="1" applyAlignment="1" pivotButton="0" quotePrefix="0" xfId="0">
      <alignment horizontal="center"/>
    </xf>
    <xf numFmtId="2" fontId="5" fillId="0" borderId="1" applyAlignment="1" pivotButton="0" quotePrefix="0" xfId="0">
      <alignment horizontal="center"/>
    </xf>
    <xf numFmtId="170" fontId="4" fillId="0" borderId="1" applyAlignment="1" pivotButton="0" quotePrefix="0" xfId="0">
      <alignment horizontal="center"/>
    </xf>
    <xf numFmtId="167" fontId="5" fillId="0" borderId="1" applyAlignment="1" pivotButton="0" quotePrefix="0" xfId="0">
      <alignment horizontal="center"/>
    </xf>
  </cellXfs>
  <cellStyles count="1">
    <cellStyle name="Normal" xfId="0" builtinId="0" hidden="0"/>
  </cellStyles>
  <dxfs count="6">
    <dxf>
      <font>
        <name val="Arial"/>
        <b val="1"/>
        <color rgb="002F6B3A"/>
      </font>
      <fill>
        <patternFill patternType="solid">
          <fgColor rgb="00DCEBDD"/>
        </patternFill>
      </fill>
    </dxf>
    <dxf>
      <font>
        <name val="Arial"/>
        <b val="1"/>
        <color rgb="009C2B25"/>
      </font>
      <fill>
        <patternFill patternType="solid">
          <fgColor rgb="00F2D9D6"/>
        </patternFill>
      </fill>
    </dxf>
    <dxf>
      <font>
        <name val="Arial"/>
        <color rgb="006B6253"/>
      </font>
      <fill>
        <patternFill patternType="solid">
          <fgColor rgb="00E8E4DC"/>
        </patternFill>
      </fill>
    </dxf>
    <dxf>
      <font>
        <name val="Arial"/>
        <i val="1"/>
        <color rgb="006B6253"/>
      </font>
    </dxf>
    <dxf>
      <font>
        <name val="Arial"/>
        <color rgb="009C2B25"/>
      </font>
    </dxf>
    <dxf>
      <font>
        <name val="Arial"/>
        <b val="1"/>
        <color rgb="009C2B25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The kitty, round by round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'Dashboard'!AB1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'Dashboard'!$AA$2:$AA$41</f>
            </numRef>
          </cat>
          <val>
            <numRef>
              <f>'Dashboard'!$AB$2:$AB$41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Flat-stake profit by punter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'Dashboard'!AE1</f>
            </strRef>
          </tx>
          <spPr>
            <a:ln>
              <a:prstDash val="solid"/>
            </a:ln>
          </spPr>
          <cat>
            <numRef>
              <f>'Dashboard'!$AD$2:$AD$13</f>
            </numRef>
          </cat>
          <val>
            <numRef>
              <f>'Dashboard'!$AE$2:$AE$13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omments/comment1.xml><?xml version="1.0" encoding="utf-8"?>
<comments xmlns="http://schemas.openxmlformats.org/spreadsheetml/2006/main">
  <authors>
    <author>Punters Ledger</author>
  </authors>
  <commentList>
    <comment ref="B8" authorId="0" shapeId="0">
      <text>
        <t>What's actually in the tin the day you start using this. Leave 0 for a brand-new club.</t>
      </text>
    </comment>
  </commentList>
</comments>
</file>

<file path=xl/comments/comment2.xml><?xml version="1.0" encoding="utf-8"?>
<comments xmlns="http://schemas.openxmlformats.org/spreadsheetml/2006/main">
  <authors>
    <author>Punters Ledger</author>
  </authors>
  <commentList>
    <comment ref="G4" authorId="0" shapeId="0">
      <text>
        <t>What this leg made or lost as a $100 bet on its own. W: (odds - 1) x 100. L: -100. V: 0.</t>
      </text>
    </comment>
  </commentList>
</comments>
</file>

<file path=xl/comments/comment3.xml><?xml version="1.0" encoding="utf-8"?>
<comments xmlns="http://schemas.openxmlformats.org/spreadsheetml/2006/main">
  <authors>
    <author>Punters Ledger</author>
  </authors>
  <commentList>
    <comment ref="H4" authorId="0" shapeId="0">
      <text>
        <t>Pre-filled from Setup once a round has legs. Overtype it for a round where the club staked something different.</t>
      </text>
    </comment>
  </commentList>
</comments>
</file>

<file path=xl/comments/comment4.xml><?xml version="1.0" encoding="utf-8"?>
<comments xmlns="http://schemas.openxmlformats.org/spreadsheetml/2006/main">
  <authors>
    <author>Punters Ledger</author>
  </authors>
  <commentList>
    <comment ref="C4" authorId="0" shapeId="0">
      <text>
        <t>Counts the ticks on the Dues tab for this round, times the dues per round. Money actually handed over, not money owed.</t>
      </text>
    </comment>
    <comment ref="F4" authorId="0" shapeId="0">
      <text>
        <t>Cash that moved for a reason the rounds don't cover: a whip-round, a pub tab paid from the tin, a correction. Positive in, negative out. Say why in the note.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2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Relationship Type="http://schemas.openxmlformats.org/officeDocument/2006/relationships/image" Target="/xl/media/image2.png" Id="rId3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2</col>
      <colOff>0</colOff>
      <row>0</row>
      <rowOff>0</rowOff>
    </from>
    <ext cx="609600" cy="6096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2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35</row>
      <rowOff>0</rowOff>
    </from>
    <ext cx="5760000" cy="270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6</col>
      <colOff>0</colOff>
      <row>35</row>
      <rowOff>0</rowOff>
    </from>
    <ext cx="5760000" cy="270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  <oneCellAnchor>
    <from>
      <col>11</col>
      <colOff>0</colOff>
      <row>0</row>
      <rowOff>0</rowOff>
    </from>
    <ext cx="457200" cy="4572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puntersledger.com/punters-club-spreadsheet" TargetMode="External" Id="rId1" /><Relationship Type="http://schemas.openxmlformats.org/officeDocument/2006/relationships/drawing" Target="/xl/drawings/drawing1.xm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puntersledger.com" TargetMode="External" Id="rId1" /><Relationship Type="http://schemas.openxmlformats.org/officeDocument/2006/relationships/drawing" Target="/xl/drawings/drawing2.xml" Id="rId2" /></Relationships>
</file>

<file path=xl/worksheets/_rels/sheet3.xml.rels><Relationships xmlns="http://schemas.openxmlformats.org/package/2006/relationships"><Relationship Type="http://schemas.openxmlformats.org/officeDocument/2006/relationships/hyperlink" Target="https://www.puntersledger.com/punters-club-spreadsheet" TargetMode="External" Id="rId1" /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4.xml.rels><Relationships xmlns="http://schemas.openxmlformats.org/package/2006/relationships"><Relationship Type="http://schemas.openxmlformats.org/officeDocument/2006/relationships/hyperlink" Target="https://www.puntersledger.com/punters-club-spreadsheet" TargetMode="External" Id="rId1" /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_rels/sheet5.xml.rels><Relationships xmlns="http://schemas.openxmlformats.org/package/2006/relationships"><Relationship Type="http://schemas.openxmlformats.org/officeDocument/2006/relationships/hyperlink" Target="https://www.puntersledger.com/punters-club-spreadsheet" TargetMode="External" Id="rId1" /></Relationships>
</file>

<file path=xl/worksheets/_rels/sheet6.xml.rels><Relationships xmlns="http://schemas.openxmlformats.org/package/2006/relationships"><Relationship Type="http://schemas.openxmlformats.org/officeDocument/2006/relationships/hyperlink" Target="https://www.puntersledger.com/punters-club-spreadsheet" TargetMode="External" Id="rId1" /><Relationship Type="http://schemas.openxmlformats.org/officeDocument/2006/relationships/comments" Target="/xl/comments/comment3.xml" Id="comments" /><Relationship Type="http://schemas.openxmlformats.org/officeDocument/2006/relationships/vmlDrawing" Target="/xl/drawings/commentsDrawing3.vml" Id="anysvml" /></Relationships>
</file>

<file path=xl/worksheets/_rels/sheet7.xml.rels><Relationships xmlns="http://schemas.openxmlformats.org/package/2006/relationships"><Relationship Type="http://schemas.openxmlformats.org/officeDocument/2006/relationships/hyperlink" Target="https://www.puntersledger.com/punters-club-spreadsheet" TargetMode="External" Id="rId1" /></Relationships>
</file>

<file path=xl/worksheets/_rels/sheet8.xml.rels><Relationships xmlns="http://schemas.openxmlformats.org/package/2006/relationships"><Relationship Type="http://schemas.openxmlformats.org/officeDocument/2006/relationships/hyperlink" Target="https://www.puntersledger.com/punters-club-spreadsheet" TargetMode="External" Id="rId1" /><Relationship Type="http://schemas.openxmlformats.org/officeDocument/2006/relationships/comments" Target="/xl/comments/comment4.xml" Id="comments" /><Relationship Type="http://schemas.openxmlformats.org/officeDocument/2006/relationships/vmlDrawing" Target="/xl/drawings/commentsDrawing4.vml" Id="anysvml" /></Relationships>
</file>

<file path=xl/worksheets/sheet1.xml><?xml version="1.0" encoding="utf-8"?>
<worksheet xmlns="http://schemas.openxmlformats.org/spreadsheetml/2006/main">
  <sheetPr>
    <tabColor rgb="006B6253"/>
    <outlinePr summaryBelow="1" summaryRight="1"/>
    <pageSetUpPr/>
  </sheetPr>
  <dimension ref="A1:A20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1" ht="28" customHeight="1">
      <c r="A1" s="1" t="inlineStr">
        <is>
          <t>Punters Club Spreadsheet</t>
        </is>
      </c>
    </row>
    <row r="2">
      <c r="A2" s="2" t="inlineStr">
        <is>
          <t>Free, from the blokes at puntersledger.com. Runs a punters club: legs, slips, ladder, dues, kitty.</t>
        </is>
      </c>
    </row>
    <row r="3">
      <c r="A3" s="3" t="inlineStr">
        <is>
          <t>Punters Ledger  ·  puntersledger.com</t>
        </is>
      </c>
    </row>
    <row r="5" ht="30" customHeight="1">
      <c r="A5" s="4" t="inlineStr">
        <is>
          <t>How it works</t>
        </is>
      </c>
    </row>
    <row r="6" ht="30" customHeight="1">
      <c r="A6" s="5" t="inlineStr">
        <is>
          <t>1. Setup: club name, dues, stake, minimum odds, opening kitty, and your punters. Everything else reads from here.</t>
        </is>
      </c>
    </row>
    <row r="7" ht="30" customHeight="1">
      <c r="A7" s="5" t="inlineStr">
        <is>
          <t>2. Legs: one row per punter per round. Round number, who, what they picked, the odds. Mark W, L or V (void) once it's run. Date is optional.</t>
        </is>
      </c>
    </row>
    <row r="8" ht="30" customHeight="1">
      <c r="A8" s="5" t="inlineStr">
        <is>
          <t>3. Dues: put a y in a punter's cell when they've paid that round. The kitty only moves on money actually handed over.</t>
        </is>
      </c>
    </row>
    <row r="9" ht="30" customHeight="1">
      <c r="A9" s="5" t="inlineStr">
        <is>
          <t>4. Dashboard, Slips, Ladder and Kitty fill themselves. Slips has one yellow column (the stake) and Kitty has two (cash adjustments and a note).</t>
        </is>
      </c>
    </row>
    <row r="10" ht="30" customHeight="1">
      <c r="A10" s="5" t="inlineStr"/>
    </row>
    <row r="11" ht="30" customHeight="1">
      <c r="A11" s="4" t="inlineStr">
        <is>
          <t>Yellow cells are yours to type in. Everything else is a formula, leave it alone.</t>
        </is>
      </c>
    </row>
    <row r="12" ht="30" customHeight="1">
      <c r="A12" s="5" t="inlineStr">
        <is>
          <t>There's an example season in here so you can see how it hangs together: seven settled rounds and one open, on the Legs tab (rows 5 to 50) with matching ticks on Dues. Delete those rows, clear the ticks, put your own punters on Setup, and go.</t>
        </is>
      </c>
    </row>
    <row r="13" ht="30" customHeight="1">
      <c r="A13" s="5" t="inlineStr">
        <is>
          <t>Flat-stake profit: what a punter would be up or down if every leg was a $100 bet on its own. It's how you compare a longshot backer with a bloke who only bets favourites.</t>
        </is>
      </c>
    </row>
    <row r="14" ht="30" customHeight="1">
      <c r="A14" s="5" t="inlineStr">
        <is>
          <t>Void legs (scratched, abandoned, pushed) count as odds of 1.00 on the slip and don't count on the ladder, same as your bookie treats them.</t>
        </is>
      </c>
    </row>
    <row r="15" ht="30" customHeight="1">
      <c r="A15" s="5" t="inlineStr">
        <is>
          <t>Dues owed assumes a punter pays for the rounds they lodged in. If your club charges everyone every round regardless, tick them anyway and the kitty is still right.</t>
        </is>
      </c>
    </row>
    <row r="16" ht="30" customHeight="1">
      <c r="A16" s="5" t="inlineStr">
        <is>
          <t>The stake comes out of the kitty as soon as a round has legs in it, which is when the money's committed. The return comes back when the last leg is marked.</t>
        </is>
      </c>
    </row>
    <row r="17" ht="30" customHeight="1">
      <c r="A17" s="5" t="inlineStr">
        <is>
          <t>Works in Excel, Google Sheets (File &gt; Import) and Numbers. Some hidden columns do the working out; leave them hidden.</t>
        </is>
      </c>
    </row>
    <row r="18" ht="30" customHeight="1">
      <c r="A18" s="5" t="inlineStr"/>
    </row>
    <row r="19" ht="30" customHeight="1">
      <c r="A19" s="4" t="inlineStr">
        <is>
          <t>When the spreadsheet starts doing your head in</t>
        </is>
      </c>
    </row>
    <row r="20" ht="30" customHeight="1">
      <c r="A20" s="5" t="inlineStr">
        <is>
          <t>This is the same club, the same rules, done for you: puntersledger.com. Everyone lodges from their phone, the round settles itself, the ladder and kitty just happen. There's a demo you can poke around in, no signup.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  <drawing xmlns:r="http://schemas.openxmlformats.org/officeDocument/2006/relationships" r:id="rId2"/>
</worksheet>
</file>

<file path=xl/worksheets/sheet2.xml><?xml version="1.0" encoding="utf-8"?>
<worksheet xmlns="http://schemas.openxmlformats.org/spreadsheetml/2006/main">
  <sheetPr>
    <tabColor rgb="00A63A2C"/>
    <outlinePr summaryBelow="1" summaryRight="1"/>
    <pageSetUpPr/>
  </sheetPr>
  <dimension ref="A1:AE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9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3" customWidth="1" min="13" max="13"/>
    <col width="9" customWidth="1" min="27" max="27"/>
    <col width="9" customWidth="1" min="28" max="28"/>
    <col width="2" customWidth="1" min="29" max="29"/>
    <col width="9" customWidth="1" min="30" max="30"/>
    <col width="9" customWidth="1" min="31" max="31"/>
  </cols>
  <sheetData>
    <row r="1" ht="34" customHeight="1">
      <c r="A1" s="6">
        <f>IF(Setup!$B$4="","Dashboard",Setup!$B$4)</f>
        <v/>
      </c>
      <c r="N1" s="7" t="inlineStr">
        <is>
          <t>Chart data, leave it alone →</t>
        </is>
      </c>
      <c r="Z1" s="8" t="inlineStr"/>
      <c r="AA1" s="9" t="inlineStr">
        <is>
          <t>Round</t>
        </is>
      </c>
      <c r="AB1" s="9" t="inlineStr">
        <is>
          <t>Kitty ($)</t>
        </is>
      </c>
      <c r="AD1" s="9" t="inlineStr">
        <is>
          <t>Punter</t>
        </is>
      </c>
      <c r="AE1" s="9" t="inlineStr">
        <is>
          <t>Flat-stake ($)</t>
        </is>
      </c>
    </row>
    <row r="2">
      <c r="A2" s="2" t="inlineStr">
        <is>
          <t>The state of the club right now. Nothing to type here; screenshot it into the group chat.</t>
        </is>
      </c>
      <c r="AA2" s="9">
        <f>Kitty!A6</f>
        <v/>
      </c>
      <c r="AB2" s="9">
        <f>Kitty!Z6</f>
        <v/>
      </c>
      <c r="AD2" s="9">
        <f>IF(Ladder!B5="","",Ladder!B5)</f>
        <v/>
      </c>
      <c r="AE2" s="9">
        <f>Ladder!AB5</f>
        <v/>
      </c>
    </row>
    <row r="3">
      <c r="A3" s="3" t="inlineStr">
        <is>
          <t>Kept on puntersledger.com</t>
        </is>
      </c>
      <c r="AA3" s="9">
        <f>Kitty!A7</f>
        <v/>
      </c>
      <c r="AB3" s="9">
        <f>Kitty!Z7</f>
        <v/>
      </c>
      <c r="AD3" s="9">
        <f>IF(Ladder!B6="","",Ladder!B6)</f>
        <v/>
      </c>
      <c r="AE3" s="9">
        <f>Ladder!AB6</f>
        <v/>
      </c>
    </row>
    <row r="4">
      <c r="AA4" s="9">
        <f>Kitty!A8</f>
        <v/>
      </c>
      <c r="AB4" s="9">
        <f>Kitty!Z8</f>
        <v/>
      </c>
      <c r="AD4" s="9">
        <f>IF(Ladder!B7="","",Ladder!B7)</f>
        <v/>
      </c>
      <c r="AE4" s="9">
        <f>Ladder!AB7</f>
        <v/>
      </c>
    </row>
    <row r="5">
      <c r="A5" s="10" t="inlineStr">
        <is>
          <t>KITTY NOW</t>
        </is>
      </c>
      <c r="B5" s="11" t="n"/>
      <c r="C5" s="12" t="n"/>
      <c r="D5" s="10" t="inlineStr">
        <is>
          <t>CURRENT ROUND</t>
        </is>
      </c>
      <c r="E5" s="11" t="n"/>
      <c r="F5" s="12" t="n"/>
      <c r="G5" s="10" t="inlineStr">
        <is>
          <t>LEADER</t>
        </is>
      </c>
      <c r="H5" s="11" t="n"/>
      <c r="I5" s="12" t="n"/>
      <c r="J5" s="10" t="inlineStr">
        <is>
          <t>WOODEN SPOON</t>
        </is>
      </c>
      <c r="K5" s="11" t="n"/>
      <c r="L5" s="12" t="n"/>
      <c r="AA5" s="9">
        <f>Kitty!A9</f>
        <v/>
      </c>
      <c r="AB5" s="9">
        <f>Kitty!Z9</f>
        <v/>
      </c>
      <c r="AD5" s="9">
        <f>IF(Ladder!B8="","",Ladder!B8)</f>
        <v/>
      </c>
      <c r="AE5" s="9">
        <f>Ladder!AB8</f>
        <v/>
      </c>
    </row>
    <row r="6" ht="36" customHeight="1">
      <c r="A6" s="13">
        <f>IF(Kitty!$H$5="",0,Kitty!$H$5)+SUM(Kitty!$G$6:$G$45)</f>
        <v/>
      </c>
      <c r="C6" s="14" t="n"/>
      <c r="D6" s="15">
        <f>IF(MAX(Legs!$A$5:$A$504)=0,"-",MAX(Legs!$A$5:$A$504))</f>
        <v/>
      </c>
      <c r="F6" s="14" t="n"/>
      <c r="G6" s="16">
        <f>IF(Ladder!$B$5="","-",Ladder!$B$5)</f>
        <v/>
      </c>
      <c r="I6" s="14" t="n"/>
      <c r="J6" s="16">
        <f>IF(COUNTA(Setup!$A$12:$A$31)&lt;2,"-",INDEX(Ladder!$B$5:$B$24,COUNTA(Setup!$A$12:$A$31)))</f>
        <v/>
      </c>
      <c r="L6" s="14" t="n"/>
      <c r="AA6" s="9">
        <f>Kitty!A10</f>
        <v/>
      </c>
      <c r="AB6" s="9">
        <f>Kitty!Z10</f>
        <v/>
      </c>
      <c r="AD6" s="9">
        <f>IF(Ladder!B9="","",Ladder!B9)</f>
        <v/>
      </c>
      <c r="AE6" s="9">
        <f>Ladder!AB9</f>
        <v/>
      </c>
    </row>
    <row r="7">
      <c r="A7" s="17">
        <f>Setup!$B$8</f>
        <v/>
      </c>
      <c r="B7" s="18" t="n"/>
      <c r="C7" s="19" t="n"/>
      <c r="D7" s="20">
        <f>IF(MAX(Legs!$A$5:$A$504)=0,"No legs yet",COUNTIF(Legs!$A$5:$A$504,MAX(Legs!$A$5:$A$504))&amp;" of "&amp;COUNTA(Setup!$A$12:$A$31)&amp;" legs in")</f>
        <v/>
      </c>
      <c r="E7" s="18" t="n"/>
      <c r="F7" s="19" t="n"/>
      <c r="G7" s="20">
        <f>IF(Ladder!$B$5="","",Ladder!$D$5&amp;" wins, "&amp;Ladder!$E$5&amp;IF(Ladder!$E$5=1," loss"," losses"))</f>
        <v/>
      </c>
      <c r="H7" s="18" t="n"/>
      <c r="I7" s="19" t="n"/>
      <c r="J7" s="20">
        <f>IF(COUNTA(Setup!$A$12:$A$31)&lt;2,"",INDEX(Ladder!$D$5:$D$24,COUNTA(Setup!$A$12:$A$31))&amp;" wins, "&amp;INDEX(Ladder!$E$5:$E$24,COUNTA(Setup!$A$12:$A$31))&amp;" losses")</f>
        <v/>
      </c>
      <c r="K7" s="18" t="n"/>
      <c r="L7" s="19" t="n"/>
      <c r="AA7" s="9">
        <f>Kitty!A11</f>
        <v/>
      </c>
      <c r="AB7" s="9">
        <f>Kitty!Z11</f>
        <v/>
      </c>
      <c r="AD7" s="9">
        <f>IF(Ladder!B10="","",Ladder!B10)</f>
        <v/>
      </c>
      <c r="AE7" s="9">
        <f>Ladder!AB10</f>
        <v/>
      </c>
    </row>
    <row r="8">
      <c r="AA8" s="9">
        <f>Kitty!A12</f>
        <v/>
      </c>
      <c r="AB8" s="9">
        <f>Kitty!Z12</f>
        <v/>
      </c>
      <c r="AD8" s="9">
        <f>IF(Ladder!B11="","",Ladder!B11)</f>
        <v/>
      </c>
      <c r="AE8" s="9">
        <f>Ladder!AB11</f>
        <v/>
      </c>
    </row>
    <row r="9">
      <c r="A9" s="10" t="inlineStr">
        <is>
          <t>SLIPS THIS SEASON</t>
        </is>
      </c>
      <c r="B9" s="11" t="n"/>
      <c r="C9" s="12" t="n"/>
      <c r="D9" s="10" t="inlineStr">
        <is>
          <t>PROFIT ON THE PUNT</t>
        </is>
      </c>
      <c r="E9" s="11" t="n"/>
      <c r="F9" s="12" t="n"/>
      <c r="G9" s="10" t="inlineStr">
        <is>
          <t>LAST SETTLED SLIP</t>
        </is>
      </c>
      <c r="H9" s="11" t="n"/>
      <c r="I9" s="12" t="n"/>
      <c r="J9" s="10" t="inlineStr">
        <is>
          <t>STILL OWING</t>
        </is>
      </c>
      <c r="K9" s="11" t="n"/>
      <c r="L9" s="12" t="n"/>
      <c r="AA9" s="9">
        <f>Kitty!A13</f>
        <v/>
      </c>
      <c r="AB9" s="9">
        <f>Kitty!Z13</f>
        <v/>
      </c>
      <c r="AD9" s="9">
        <f>IF(Ladder!B12="","",Ladder!B12)</f>
        <v/>
      </c>
      <c r="AE9" s="9">
        <f>Ladder!AB12</f>
        <v/>
      </c>
    </row>
    <row r="10" ht="36" customHeight="1">
      <c r="A10" s="16">
        <f>Slips!$N$6&amp;" won, "&amp;Slips!$N$7&amp;" lost"</f>
        <v/>
      </c>
      <c r="C10" s="14" t="n"/>
      <c r="D10" s="21">
        <f>Slips!$N$11</f>
        <v/>
      </c>
      <c r="F10" s="14" t="n"/>
      <c r="G10" s="16">
        <f>IF(Slips!$N$15="-","-","Round "&amp;Slips!$N$15&amp;": "&amp;INDEX(Slips!$I$5:$I$44,Slips!$N$15))</f>
        <v/>
      </c>
      <c r="I10" s="14" t="n"/>
      <c r="J10" s="22">
        <f>SUMIF(Kitty!$G$50:$G$69,"&gt;0")</f>
        <v/>
      </c>
      <c r="L10" s="14" t="n"/>
      <c r="AA10" s="9">
        <f>Kitty!A14</f>
        <v/>
      </c>
      <c r="AB10" s="9">
        <f>Kitty!Z14</f>
        <v/>
      </c>
      <c r="AD10" s="9">
        <f>IF(Ladder!B13="","",Ladder!B13)</f>
        <v/>
      </c>
      <c r="AE10" s="9">
        <f>Ladder!AB13</f>
        <v/>
      </c>
    </row>
    <row r="11">
      <c r="A11" s="20">
        <f>IF(Slips!$N$5=0,"",Slips!$S$2&amp;"% strike rate")</f>
        <v/>
      </c>
      <c r="B11" s="18" t="n"/>
      <c r="C11" s="19" t="n"/>
      <c r="D11" s="20">
        <f>IF(Slips!$N$9=0,"","Return on stake "&amp;Slips!$T$2&amp;"%")</f>
        <v/>
      </c>
      <c r="E11" s="18" t="n"/>
      <c r="F11" s="19" t="n"/>
      <c r="G11" s="20">
        <f>IF(Slips!$N$15="-","",IF(INDEX(Slips!$I$5:$I$44,Slips!$N$15)="WON","Returned $"&amp;INDEX(Slips!$R$5:$R$44,Slips!$N$15),"Multi was "&amp;ROUND(INDEX(Slips!$G$5:$G$44,Slips!$N$15),2)))</f>
        <v/>
      </c>
      <c r="H11" s="18" t="n"/>
      <c r="I11" s="19" t="n"/>
      <c r="J11" s="20">
        <f>COUNTIF(Kitty!$G$50:$G$69,"&gt;0")&amp;" punters behind"</f>
        <v/>
      </c>
      <c r="K11" s="18" t="n"/>
      <c r="L11" s="19" t="n"/>
      <c r="AA11" s="9">
        <f>Kitty!A15</f>
        <v/>
      </c>
      <c r="AB11" s="9">
        <f>Kitty!Z15</f>
        <v/>
      </c>
      <c r="AD11" s="9">
        <f>IF(Ladder!B14="","",Ladder!B14)</f>
        <v/>
      </c>
      <c r="AE11" s="9">
        <f>Ladder!AB14</f>
        <v/>
      </c>
    </row>
    <row r="12">
      <c r="AA12" s="9">
        <f>Kitty!A16</f>
        <v/>
      </c>
      <c r="AB12" s="9">
        <f>Kitty!Z16</f>
        <v/>
      </c>
      <c r="AD12" s="9">
        <f>IF(Ladder!B15="","",Ladder!B15)</f>
        <v/>
      </c>
      <c r="AE12" s="9">
        <f>Ladder!AB15</f>
        <v/>
      </c>
    </row>
    <row r="13">
      <c r="A13" s="23" t="inlineStr">
        <is>
          <t>This round: who's lodged</t>
        </is>
      </c>
      <c r="E13" s="23" t="inlineStr">
        <is>
          <t>Ladder</t>
        </is>
      </c>
      <c r="AA13" s="9">
        <f>Kitty!A17</f>
        <v/>
      </c>
      <c r="AB13" s="9">
        <f>Kitty!Z17</f>
        <v/>
      </c>
      <c r="AD13" s="9">
        <f>IF(Ladder!B16="","",Ladder!B16)</f>
        <v/>
      </c>
      <c r="AE13" s="9">
        <f>Ladder!AB16</f>
        <v/>
      </c>
    </row>
    <row r="14">
      <c r="A14" s="24" t="inlineStr">
        <is>
          <t>Punter</t>
        </is>
      </c>
      <c r="B14" s="25" t="n"/>
      <c r="E14" s="24" t="inlineStr">
        <is>
          <t>Pos</t>
        </is>
      </c>
      <c r="F14" s="24" t="inlineStr">
        <is>
          <t>Punter</t>
        </is>
      </c>
      <c r="G14" s="25" t="n"/>
      <c r="H14" s="24" t="inlineStr">
        <is>
          <t>W</t>
        </is>
      </c>
      <c r="I14" s="24" t="inlineStr">
        <is>
          <t>L</t>
        </is>
      </c>
      <c r="J14" s="24" t="inlineStr">
        <is>
          <t>Flat-stake</t>
        </is>
      </c>
      <c r="K14" s="24" t="inlineStr">
        <is>
          <t>Form</t>
        </is>
      </c>
      <c r="L14" s="24" t="inlineStr">
        <is>
          <t>Streak</t>
        </is>
      </c>
      <c r="AA14" s="9">
        <f>Kitty!A18</f>
        <v/>
      </c>
      <c r="AB14" s="9">
        <f>Kitty!Z18</f>
        <v/>
      </c>
      <c r="AD14" s="9" t="n"/>
      <c r="AE14" s="9" t="n"/>
    </row>
    <row r="15">
      <c r="A15" s="26">
        <f>IF(Setup!$A$12="","",Setup!$A$12)</f>
        <v/>
      </c>
      <c r="B15" s="25" t="n"/>
      <c r="C15" s="27">
        <f>IF(A15="","",IF(MAX(Legs!$A$5:$A$504)=0,"-",IF(COUNTIFS(Legs!$A$5:$A$504,MAX(Legs!$A$5:$A$504),Legs!$C$5:$C$504,A15)&gt;0,"in","not yet")))</f>
        <v/>
      </c>
      <c r="E15" s="28">
        <f>Ladder!A5</f>
        <v/>
      </c>
      <c r="F15" s="29">
        <f>Ladder!B5</f>
        <v/>
      </c>
      <c r="G15" s="30" t="n"/>
      <c r="H15" s="28">
        <f>Ladder!D5</f>
        <v/>
      </c>
      <c r="I15" s="28">
        <f>Ladder!E5</f>
        <v/>
      </c>
      <c r="J15" s="31">
        <f>Ladder!H5</f>
        <v/>
      </c>
      <c r="K15" s="32">
        <f>Ladder!J5</f>
        <v/>
      </c>
      <c r="L15" s="33">
        <f>Ladder!K5</f>
        <v/>
      </c>
      <c r="AA15" s="9">
        <f>Kitty!A19</f>
        <v/>
      </c>
      <c r="AB15" s="9">
        <f>Kitty!Z19</f>
        <v/>
      </c>
      <c r="AD15" s="9" t="n"/>
      <c r="AE15" s="9" t="n"/>
    </row>
    <row r="16">
      <c r="A16" s="26">
        <f>IF(Setup!$A$13="","",Setup!$A$13)</f>
        <v/>
      </c>
      <c r="B16" s="25" t="n"/>
      <c r="C16" s="27">
        <f>IF(A16="","",IF(MAX(Legs!$A$5:$A$504)=0,"-",IF(COUNTIFS(Legs!$A$5:$A$504,MAX(Legs!$A$5:$A$504),Legs!$C$5:$C$504,A16)&gt;0,"in","not yet")))</f>
        <v/>
      </c>
      <c r="E16" s="34">
        <f>Ladder!A6</f>
        <v/>
      </c>
      <c r="F16" s="35">
        <f>Ladder!B6</f>
        <v/>
      </c>
      <c r="G16" s="25" t="n"/>
      <c r="H16" s="34">
        <f>Ladder!D6</f>
        <v/>
      </c>
      <c r="I16" s="34">
        <f>Ladder!E6</f>
        <v/>
      </c>
      <c r="J16" s="36">
        <f>Ladder!H6</f>
        <v/>
      </c>
      <c r="K16" s="37">
        <f>Ladder!J6</f>
        <v/>
      </c>
      <c r="L16" s="38">
        <f>Ladder!K6</f>
        <v/>
      </c>
      <c r="AA16" s="9">
        <f>Kitty!A20</f>
        <v/>
      </c>
      <c r="AB16" s="9">
        <f>Kitty!Z20</f>
        <v/>
      </c>
      <c r="AD16" s="9" t="n"/>
      <c r="AE16" s="9" t="n"/>
    </row>
    <row r="17">
      <c r="A17" s="26">
        <f>IF(Setup!$A$14="","",Setup!$A$14)</f>
        <v/>
      </c>
      <c r="B17" s="25" t="n"/>
      <c r="C17" s="27">
        <f>IF(A17="","",IF(MAX(Legs!$A$5:$A$504)=0,"-",IF(COUNTIFS(Legs!$A$5:$A$504,MAX(Legs!$A$5:$A$504),Legs!$C$5:$C$504,A17)&gt;0,"in","not yet")))</f>
        <v/>
      </c>
      <c r="E17" s="34">
        <f>Ladder!A7</f>
        <v/>
      </c>
      <c r="F17" s="35">
        <f>Ladder!B7</f>
        <v/>
      </c>
      <c r="G17" s="25" t="n"/>
      <c r="H17" s="34">
        <f>Ladder!D7</f>
        <v/>
      </c>
      <c r="I17" s="34">
        <f>Ladder!E7</f>
        <v/>
      </c>
      <c r="J17" s="36">
        <f>Ladder!H7</f>
        <v/>
      </c>
      <c r="K17" s="37">
        <f>Ladder!J7</f>
        <v/>
      </c>
      <c r="L17" s="38">
        <f>Ladder!K7</f>
        <v/>
      </c>
      <c r="AA17" s="9">
        <f>Kitty!A21</f>
        <v/>
      </c>
      <c r="AB17" s="9">
        <f>Kitty!Z21</f>
        <v/>
      </c>
      <c r="AD17" s="9" t="n"/>
      <c r="AE17" s="9" t="n"/>
    </row>
    <row r="18">
      <c r="A18" s="26">
        <f>IF(Setup!$A$15="","",Setup!$A$15)</f>
        <v/>
      </c>
      <c r="B18" s="25" t="n"/>
      <c r="C18" s="27">
        <f>IF(A18="","",IF(MAX(Legs!$A$5:$A$504)=0,"-",IF(COUNTIFS(Legs!$A$5:$A$504,MAX(Legs!$A$5:$A$504),Legs!$C$5:$C$504,A18)&gt;0,"in","not yet")))</f>
        <v/>
      </c>
      <c r="E18" s="34">
        <f>Ladder!A8</f>
        <v/>
      </c>
      <c r="F18" s="35">
        <f>Ladder!B8</f>
        <v/>
      </c>
      <c r="G18" s="25" t="n"/>
      <c r="H18" s="34">
        <f>Ladder!D8</f>
        <v/>
      </c>
      <c r="I18" s="34">
        <f>Ladder!E8</f>
        <v/>
      </c>
      <c r="J18" s="36">
        <f>Ladder!H8</f>
        <v/>
      </c>
      <c r="K18" s="37">
        <f>Ladder!J8</f>
        <v/>
      </c>
      <c r="L18" s="38">
        <f>Ladder!K8</f>
        <v/>
      </c>
      <c r="AA18" s="9">
        <f>Kitty!A22</f>
        <v/>
      </c>
      <c r="AB18" s="9">
        <f>Kitty!Z22</f>
        <v/>
      </c>
      <c r="AD18" s="9" t="n"/>
      <c r="AE18" s="9" t="n"/>
    </row>
    <row r="19">
      <c r="A19" s="26">
        <f>IF(Setup!$A$16="","",Setup!$A$16)</f>
        <v/>
      </c>
      <c r="B19" s="25" t="n"/>
      <c r="C19" s="27">
        <f>IF(A19="","",IF(MAX(Legs!$A$5:$A$504)=0,"-",IF(COUNTIFS(Legs!$A$5:$A$504,MAX(Legs!$A$5:$A$504),Legs!$C$5:$C$504,A19)&gt;0,"in","not yet")))</f>
        <v/>
      </c>
      <c r="E19" s="34">
        <f>Ladder!A9</f>
        <v/>
      </c>
      <c r="F19" s="35">
        <f>Ladder!B9</f>
        <v/>
      </c>
      <c r="G19" s="25" t="n"/>
      <c r="H19" s="34">
        <f>Ladder!D9</f>
        <v/>
      </c>
      <c r="I19" s="34">
        <f>Ladder!E9</f>
        <v/>
      </c>
      <c r="J19" s="36">
        <f>Ladder!H9</f>
        <v/>
      </c>
      <c r="K19" s="37">
        <f>Ladder!J9</f>
        <v/>
      </c>
      <c r="L19" s="38">
        <f>Ladder!K9</f>
        <v/>
      </c>
      <c r="AA19" s="9">
        <f>Kitty!A23</f>
        <v/>
      </c>
      <c r="AB19" s="9">
        <f>Kitty!Z23</f>
        <v/>
      </c>
      <c r="AD19" s="9" t="n"/>
      <c r="AE19" s="9" t="n"/>
    </row>
    <row r="20">
      <c r="A20" s="26">
        <f>IF(Setup!$A$17="","",Setup!$A$17)</f>
        <v/>
      </c>
      <c r="B20" s="25" t="n"/>
      <c r="C20" s="27">
        <f>IF(A20="","",IF(MAX(Legs!$A$5:$A$504)=0,"-",IF(COUNTIFS(Legs!$A$5:$A$504,MAX(Legs!$A$5:$A$504),Legs!$C$5:$C$504,A20)&gt;0,"in","not yet")))</f>
        <v/>
      </c>
      <c r="E20" s="34">
        <f>Ladder!A10</f>
        <v/>
      </c>
      <c r="F20" s="35">
        <f>Ladder!B10</f>
        <v/>
      </c>
      <c r="G20" s="25" t="n"/>
      <c r="H20" s="34">
        <f>Ladder!D10</f>
        <v/>
      </c>
      <c r="I20" s="34">
        <f>Ladder!E10</f>
        <v/>
      </c>
      <c r="J20" s="36">
        <f>Ladder!H10</f>
        <v/>
      </c>
      <c r="K20" s="37">
        <f>Ladder!J10</f>
        <v/>
      </c>
      <c r="L20" s="38">
        <f>Ladder!K10</f>
        <v/>
      </c>
      <c r="AA20" s="9">
        <f>Kitty!A24</f>
        <v/>
      </c>
      <c r="AB20" s="9">
        <f>Kitty!Z24</f>
        <v/>
      </c>
      <c r="AD20" s="9" t="n"/>
      <c r="AE20" s="9" t="n"/>
    </row>
    <row r="21">
      <c r="A21" s="26">
        <f>IF(Setup!$A$18="","",Setup!$A$18)</f>
        <v/>
      </c>
      <c r="B21" s="25" t="n"/>
      <c r="C21" s="27">
        <f>IF(A21="","",IF(MAX(Legs!$A$5:$A$504)=0,"-",IF(COUNTIFS(Legs!$A$5:$A$504,MAX(Legs!$A$5:$A$504),Legs!$C$5:$C$504,A21)&gt;0,"in","not yet")))</f>
        <v/>
      </c>
      <c r="E21" s="34">
        <f>Ladder!A11</f>
        <v/>
      </c>
      <c r="F21" s="35">
        <f>Ladder!B11</f>
        <v/>
      </c>
      <c r="G21" s="25" t="n"/>
      <c r="H21" s="34">
        <f>Ladder!D11</f>
        <v/>
      </c>
      <c r="I21" s="34">
        <f>Ladder!E11</f>
        <v/>
      </c>
      <c r="J21" s="36">
        <f>Ladder!H11</f>
        <v/>
      </c>
      <c r="K21" s="37">
        <f>Ladder!J11</f>
        <v/>
      </c>
      <c r="L21" s="38">
        <f>Ladder!K11</f>
        <v/>
      </c>
      <c r="AA21" s="9">
        <f>Kitty!A25</f>
        <v/>
      </c>
      <c r="AB21" s="9">
        <f>Kitty!Z25</f>
        <v/>
      </c>
      <c r="AD21" s="9" t="n"/>
      <c r="AE21" s="9" t="n"/>
    </row>
    <row r="22">
      <c r="A22" s="26">
        <f>IF(Setup!$A$19="","",Setup!$A$19)</f>
        <v/>
      </c>
      <c r="B22" s="25" t="n"/>
      <c r="C22" s="27">
        <f>IF(A22="","",IF(MAX(Legs!$A$5:$A$504)=0,"-",IF(COUNTIFS(Legs!$A$5:$A$504,MAX(Legs!$A$5:$A$504),Legs!$C$5:$C$504,A22)&gt;0,"in","not yet")))</f>
        <v/>
      </c>
      <c r="E22" s="34">
        <f>Ladder!A12</f>
        <v/>
      </c>
      <c r="F22" s="35">
        <f>Ladder!B12</f>
        <v/>
      </c>
      <c r="G22" s="25" t="n"/>
      <c r="H22" s="34">
        <f>Ladder!D12</f>
        <v/>
      </c>
      <c r="I22" s="34">
        <f>Ladder!E12</f>
        <v/>
      </c>
      <c r="J22" s="36">
        <f>Ladder!H12</f>
        <v/>
      </c>
      <c r="K22" s="37">
        <f>Ladder!J12</f>
        <v/>
      </c>
      <c r="L22" s="38">
        <f>Ladder!K12</f>
        <v/>
      </c>
      <c r="AA22" s="9">
        <f>Kitty!A26</f>
        <v/>
      </c>
      <c r="AB22" s="9">
        <f>Kitty!Z26</f>
        <v/>
      </c>
      <c r="AD22" s="9" t="n"/>
      <c r="AE22" s="9" t="n"/>
    </row>
    <row r="23">
      <c r="A23" s="26">
        <f>IF(Setup!$A$20="","",Setup!$A$20)</f>
        <v/>
      </c>
      <c r="B23" s="25" t="n"/>
      <c r="C23" s="27">
        <f>IF(A23="","",IF(MAX(Legs!$A$5:$A$504)=0,"-",IF(COUNTIFS(Legs!$A$5:$A$504,MAX(Legs!$A$5:$A$504),Legs!$C$5:$C$504,A23)&gt;0,"in","not yet")))</f>
        <v/>
      </c>
      <c r="E23" s="34">
        <f>Ladder!A13</f>
        <v/>
      </c>
      <c r="F23" s="35">
        <f>Ladder!B13</f>
        <v/>
      </c>
      <c r="G23" s="25" t="n"/>
      <c r="H23" s="34">
        <f>Ladder!D13</f>
        <v/>
      </c>
      <c r="I23" s="34">
        <f>Ladder!E13</f>
        <v/>
      </c>
      <c r="J23" s="36">
        <f>Ladder!H13</f>
        <v/>
      </c>
      <c r="K23" s="37">
        <f>Ladder!J13</f>
        <v/>
      </c>
      <c r="L23" s="38">
        <f>Ladder!K13</f>
        <v/>
      </c>
      <c r="AA23" s="9">
        <f>Kitty!A27</f>
        <v/>
      </c>
      <c r="AB23" s="9">
        <f>Kitty!Z27</f>
        <v/>
      </c>
      <c r="AD23" s="9" t="n"/>
      <c r="AE23" s="9" t="n"/>
    </row>
    <row r="24">
      <c r="A24" s="26">
        <f>IF(Setup!$A$21="","",Setup!$A$21)</f>
        <v/>
      </c>
      <c r="B24" s="25" t="n"/>
      <c r="C24" s="27">
        <f>IF(A24="","",IF(MAX(Legs!$A$5:$A$504)=0,"-",IF(COUNTIFS(Legs!$A$5:$A$504,MAX(Legs!$A$5:$A$504),Legs!$C$5:$C$504,A24)&gt;0,"in","not yet")))</f>
        <v/>
      </c>
      <c r="E24" s="34">
        <f>Ladder!A14</f>
        <v/>
      </c>
      <c r="F24" s="35">
        <f>Ladder!B14</f>
        <v/>
      </c>
      <c r="G24" s="25" t="n"/>
      <c r="H24" s="34">
        <f>Ladder!D14</f>
        <v/>
      </c>
      <c r="I24" s="34">
        <f>Ladder!E14</f>
        <v/>
      </c>
      <c r="J24" s="36">
        <f>Ladder!H14</f>
        <v/>
      </c>
      <c r="K24" s="37">
        <f>Ladder!J14</f>
        <v/>
      </c>
      <c r="L24" s="38">
        <f>Ladder!K14</f>
        <v/>
      </c>
      <c r="AA24" s="9">
        <f>Kitty!A28</f>
        <v/>
      </c>
      <c r="AB24" s="9">
        <f>Kitty!Z28</f>
        <v/>
      </c>
      <c r="AD24" s="9" t="n"/>
      <c r="AE24" s="9" t="n"/>
    </row>
    <row r="25">
      <c r="A25" s="26">
        <f>IF(Setup!$A$22="","",Setup!$A$22)</f>
        <v/>
      </c>
      <c r="B25" s="25" t="n"/>
      <c r="C25" s="27">
        <f>IF(A25="","",IF(MAX(Legs!$A$5:$A$504)=0,"-",IF(COUNTIFS(Legs!$A$5:$A$504,MAX(Legs!$A$5:$A$504),Legs!$C$5:$C$504,A25)&gt;0,"in","not yet")))</f>
        <v/>
      </c>
      <c r="E25" s="34">
        <f>Ladder!A15</f>
        <v/>
      </c>
      <c r="F25" s="35">
        <f>Ladder!B15</f>
        <v/>
      </c>
      <c r="G25" s="25" t="n"/>
      <c r="H25" s="34">
        <f>Ladder!D15</f>
        <v/>
      </c>
      <c r="I25" s="34">
        <f>Ladder!E15</f>
        <v/>
      </c>
      <c r="J25" s="36">
        <f>Ladder!H15</f>
        <v/>
      </c>
      <c r="K25" s="37">
        <f>Ladder!J15</f>
        <v/>
      </c>
      <c r="L25" s="38">
        <f>Ladder!K15</f>
        <v/>
      </c>
      <c r="AA25" s="9">
        <f>Kitty!A29</f>
        <v/>
      </c>
      <c r="AB25" s="9">
        <f>Kitty!Z29</f>
        <v/>
      </c>
      <c r="AD25" s="9" t="n"/>
      <c r="AE25" s="9" t="n"/>
    </row>
    <row r="26">
      <c r="A26" s="26">
        <f>IF(Setup!$A$23="","",Setup!$A$23)</f>
        <v/>
      </c>
      <c r="B26" s="25" t="n"/>
      <c r="C26" s="27">
        <f>IF(A26="","",IF(MAX(Legs!$A$5:$A$504)=0,"-",IF(COUNTIFS(Legs!$A$5:$A$504,MAX(Legs!$A$5:$A$504),Legs!$C$5:$C$504,A26)&gt;0,"in","not yet")))</f>
        <v/>
      </c>
      <c r="E26" s="34">
        <f>Ladder!A16</f>
        <v/>
      </c>
      <c r="F26" s="35">
        <f>Ladder!B16</f>
        <v/>
      </c>
      <c r="G26" s="25" t="n"/>
      <c r="H26" s="34">
        <f>Ladder!D16</f>
        <v/>
      </c>
      <c r="I26" s="34">
        <f>Ladder!E16</f>
        <v/>
      </c>
      <c r="J26" s="36">
        <f>Ladder!H16</f>
        <v/>
      </c>
      <c r="K26" s="37">
        <f>Ladder!J16</f>
        <v/>
      </c>
      <c r="L26" s="38">
        <f>Ladder!K16</f>
        <v/>
      </c>
      <c r="AA26" s="9">
        <f>Kitty!A30</f>
        <v/>
      </c>
      <c r="AB26" s="9">
        <f>Kitty!Z30</f>
        <v/>
      </c>
      <c r="AD26" s="9" t="n"/>
      <c r="AE26" s="9" t="n"/>
    </row>
    <row r="27">
      <c r="A27" s="26">
        <f>IF(Setup!$A$24="","",Setup!$A$24)</f>
        <v/>
      </c>
      <c r="B27" s="25" t="n"/>
      <c r="C27" s="27">
        <f>IF(A27="","",IF(MAX(Legs!$A$5:$A$504)=0,"-",IF(COUNTIFS(Legs!$A$5:$A$504,MAX(Legs!$A$5:$A$504),Legs!$C$5:$C$504,A27)&gt;0,"in","not yet")))</f>
        <v/>
      </c>
      <c r="E27" s="34">
        <f>Ladder!A17</f>
        <v/>
      </c>
      <c r="F27" s="35">
        <f>Ladder!B17</f>
        <v/>
      </c>
      <c r="G27" s="25" t="n"/>
      <c r="H27" s="34">
        <f>Ladder!D17</f>
        <v/>
      </c>
      <c r="I27" s="34">
        <f>Ladder!E17</f>
        <v/>
      </c>
      <c r="J27" s="36">
        <f>Ladder!H17</f>
        <v/>
      </c>
      <c r="K27" s="37">
        <f>Ladder!J17</f>
        <v/>
      </c>
      <c r="L27" s="38">
        <f>Ladder!K17</f>
        <v/>
      </c>
      <c r="AA27" s="9">
        <f>Kitty!A31</f>
        <v/>
      </c>
      <c r="AB27" s="9">
        <f>Kitty!Z31</f>
        <v/>
      </c>
      <c r="AD27" s="9" t="n"/>
      <c r="AE27" s="9" t="n"/>
    </row>
    <row r="28">
      <c r="A28" s="26">
        <f>IF(Setup!$A$25="","",Setup!$A$25)</f>
        <v/>
      </c>
      <c r="B28" s="25" t="n"/>
      <c r="C28" s="27">
        <f>IF(A28="","",IF(MAX(Legs!$A$5:$A$504)=0,"-",IF(COUNTIFS(Legs!$A$5:$A$504,MAX(Legs!$A$5:$A$504),Legs!$C$5:$C$504,A28)&gt;0,"in","not yet")))</f>
        <v/>
      </c>
      <c r="E28" s="34">
        <f>Ladder!A18</f>
        <v/>
      </c>
      <c r="F28" s="35">
        <f>Ladder!B18</f>
        <v/>
      </c>
      <c r="G28" s="25" t="n"/>
      <c r="H28" s="34">
        <f>Ladder!D18</f>
        <v/>
      </c>
      <c r="I28" s="34">
        <f>Ladder!E18</f>
        <v/>
      </c>
      <c r="J28" s="36">
        <f>Ladder!H18</f>
        <v/>
      </c>
      <c r="K28" s="37">
        <f>Ladder!J18</f>
        <v/>
      </c>
      <c r="L28" s="38">
        <f>Ladder!K18</f>
        <v/>
      </c>
      <c r="AA28" s="9">
        <f>Kitty!A32</f>
        <v/>
      </c>
      <c r="AB28" s="9">
        <f>Kitty!Z32</f>
        <v/>
      </c>
      <c r="AD28" s="9" t="n"/>
      <c r="AE28" s="9" t="n"/>
    </row>
    <row r="29">
      <c r="A29" s="26">
        <f>IF(Setup!$A$26="","",Setup!$A$26)</f>
        <v/>
      </c>
      <c r="B29" s="25" t="n"/>
      <c r="C29" s="27">
        <f>IF(A29="","",IF(MAX(Legs!$A$5:$A$504)=0,"-",IF(COUNTIFS(Legs!$A$5:$A$504,MAX(Legs!$A$5:$A$504),Legs!$C$5:$C$504,A29)&gt;0,"in","not yet")))</f>
        <v/>
      </c>
      <c r="E29" s="34">
        <f>Ladder!A19</f>
        <v/>
      </c>
      <c r="F29" s="35">
        <f>Ladder!B19</f>
        <v/>
      </c>
      <c r="G29" s="25" t="n"/>
      <c r="H29" s="34">
        <f>Ladder!D19</f>
        <v/>
      </c>
      <c r="I29" s="34">
        <f>Ladder!E19</f>
        <v/>
      </c>
      <c r="J29" s="36">
        <f>Ladder!H19</f>
        <v/>
      </c>
      <c r="K29" s="37">
        <f>Ladder!J19</f>
        <v/>
      </c>
      <c r="L29" s="38">
        <f>Ladder!K19</f>
        <v/>
      </c>
      <c r="AA29" s="9">
        <f>Kitty!A33</f>
        <v/>
      </c>
      <c r="AB29" s="9">
        <f>Kitty!Z33</f>
        <v/>
      </c>
      <c r="AD29" s="9" t="n"/>
      <c r="AE29" s="9" t="n"/>
    </row>
    <row r="30">
      <c r="A30" s="26">
        <f>IF(Setup!$A$27="","",Setup!$A$27)</f>
        <v/>
      </c>
      <c r="B30" s="25" t="n"/>
      <c r="C30" s="27">
        <f>IF(A30="","",IF(MAX(Legs!$A$5:$A$504)=0,"-",IF(COUNTIFS(Legs!$A$5:$A$504,MAX(Legs!$A$5:$A$504),Legs!$C$5:$C$504,A30)&gt;0,"in","not yet")))</f>
        <v/>
      </c>
      <c r="E30" s="34">
        <f>Ladder!A20</f>
        <v/>
      </c>
      <c r="F30" s="35">
        <f>Ladder!B20</f>
        <v/>
      </c>
      <c r="G30" s="25" t="n"/>
      <c r="H30" s="34">
        <f>Ladder!D20</f>
        <v/>
      </c>
      <c r="I30" s="34">
        <f>Ladder!E20</f>
        <v/>
      </c>
      <c r="J30" s="36">
        <f>Ladder!H20</f>
        <v/>
      </c>
      <c r="K30" s="37">
        <f>Ladder!J20</f>
        <v/>
      </c>
      <c r="L30" s="38">
        <f>Ladder!K20</f>
        <v/>
      </c>
      <c r="AA30" s="9">
        <f>Kitty!A34</f>
        <v/>
      </c>
      <c r="AB30" s="9">
        <f>Kitty!Z34</f>
        <v/>
      </c>
      <c r="AD30" s="9" t="n"/>
      <c r="AE30" s="9" t="n"/>
    </row>
    <row r="31">
      <c r="A31" s="26">
        <f>IF(Setup!$A$28="","",Setup!$A$28)</f>
        <v/>
      </c>
      <c r="B31" s="25" t="n"/>
      <c r="C31" s="27">
        <f>IF(A31="","",IF(MAX(Legs!$A$5:$A$504)=0,"-",IF(COUNTIFS(Legs!$A$5:$A$504,MAX(Legs!$A$5:$A$504),Legs!$C$5:$C$504,A31)&gt;0,"in","not yet")))</f>
        <v/>
      </c>
      <c r="E31" s="34">
        <f>Ladder!A21</f>
        <v/>
      </c>
      <c r="F31" s="35">
        <f>Ladder!B21</f>
        <v/>
      </c>
      <c r="G31" s="25" t="n"/>
      <c r="H31" s="34">
        <f>Ladder!D21</f>
        <v/>
      </c>
      <c r="I31" s="34">
        <f>Ladder!E21</f>
        <v/>
      </c>
      <c r="J31" s="36">
        <f>Ladder!H21</f>
        <v/>
      </c>
      <c r="K31" s="37">
        <f>Ladder!J21</f>
        <v/>
      </c>
      <c r="L31" s="38">
        <f>Ladder!K21</f>
        <v/>
      </c>
      <c r="AA31" s="9">
        <f>Kitty!A35</f>
        <v/>
      </c>
      <c r="AB31" s="9">
        <f>Kitty!Z35</f>
        <v/>
      </c>
      <c r="AD31" s="9" t="n"/>
      <c r="AE31" s="9" t="n"/>
    </row>
    <row r="32">
      <c r="A32" s="26">
        <f>IF(Setup!$A$29="","",Setup!$A$29)</f>
        <v/>
      </c>
      <c r="B32" s="25" t="n"/>
      <c r="C32" s="27">
        <f>IF(A32="","",IF(MAX(Legs!$A$5:$A$504)=0,"-",IF(COUNTIFS(Legs!$A$5:$A$504,MAX(Legs!$A$5:$A$504),Legs!$C$5:$C$504,A32)&gt;0,"in","not yet")))</f>
        <v/>
      </c>
      <c r="E32" s="34">
        <f>Ladder!A22</f>
        <v/>
      </c>
      <c r="F32" s="35">
        <f>Ladder!B22</f>
        <v/>
      </c>
      <c r="G32" s="25" t="n"/>
      <c r="H32" s="34">
        <f>Ladder!D22</f>
        <v/>
      </c>
      <c r="I32" s="34">
        <f>Ladder!E22</f>
        <v/>
      </c>
      <c r="J32" s="36">
        <f>Ladder!H22</f>
        <v/>
      </c>
      <c r="K32" s="37">
        <f>Ladder!J22</f>
        <v/>
      </c>
      <c r="L32" s="38">
        <f>Ladder!K22</f>
        <v/>
      </c>
      <c r="AA32" s="9">
        <f>Kitty!A36</f>
        <v/>
      </c>
      <c r="AB32" s="9">
        <f>Kitty!Z36</f>
        <v/>
      </c>
      <c r="AD32" s="9" t="n"/>
      <c r="AE32" s="9" t="n"/>
    </row>
    <row r="33">
      <c r="A33" s="26">
        <f>IF(Setup!$A$30="","",Setup!$A$30)</f>
        <v/>
      </c>
      <c r="B33" s="25" t="n"/>
      <c r="C33" s="27">
        <f>IF(A33="","",IF(MAX(Legs!$A$5:$A$504)=0,"-",IF(COUNTIFS(Legs!$A$5:$A$504,MAX(Legs!$A$5:$A$504),Legs!$C$5:$C$504,A33)&gt;0,"in","not yet")))</f>
        <v/>
      </c>
      <c r="E33" s="34">
        <f>Ladder!A23</f>
        <v/>
      </c>
      <c r="F33" s="35">
        <f>Ladder!B23</f>
        <v/>
      </c>
      <c r="G33" s="25" t="n"/>
      <c r="H33" s="34">
        <f>Ladder!D23</f>
        <v/>
      </c>
      <c r="I33" s="34">
        <f>Ladder!E23</f>
        <v/>
      </c>
      <c r="J33" s="36">
        <f>Ladder!H23</f>
        <v/>
      </c>
      <c r="K33" s="37">
        <f>Ladder!J23</f>
        <v/>
      </c>
      <c r="L33" s="38">
        <f>Ladder!K23</f>
        <v/>
      </c>
      <c r="AA33" s="9">
        <f>Kitty!A37</f>
        <v/>
      </c>
      <c r="AB33" s="9">
        <f>Kitty!Z37</f>
        <v/>
      </c>
      <c r="AD33" s="9" t="n"/>
      <c r="AE33" s="9" t="n"/>
    </row>
    <row r="34">
      <c r="A34" s="26">
        <f>IF(Setup!$A$31="","",Setup!$A$31)</f>
        <v/>
      </c>
      <c r="B34" s="25" t="n"/>
      <c r="C34" s="27">
        <f>IF(A34="","",IF(MAX(Legs!$A$5:$A$504)=0,"-",IF(COUNTIFS(Legs!$A$5:$A$504,MAX(Legs!$A$5:$A$504),Legs!$C$5:$C$504,A34)&gt;0,"in","not yet")))</f>
        <v/>
      </c>
      <c r="E34" s="34">
        <f>Ladder!A24</f>
        <v/>
      </c>
      <c r="F34" s="35">
        <f>Ladder!B24</f>
        <v/>
      </c>
      <c r="G34" s="25" t="n"/>
      <c r="H34" s="34">
        <f>Ladder!D24</f>
        <v/>
      </c>
      <c r="I34" s="34">
        <f>Ladder!E24</f>
        <v/>
      </c>
      <c r="J34" s="36">
        <f>Ladder!H24</f>
        <v/>
      </c>
      <c r="K34" s="37">
        <f>Ladder!J24</f>
        <v/>
      </c>
      <c r="L34" s="38">
        <f>Ladder!K24</f>
        <v/>
      </c>
      <c r="AA34" s="9">
        <f>Kitty!A38</f>
        <v/>
      </c>
      <c r="AB34" s="9">
        <f>Kitty!Z38</f>
        <v/>
      </c>
      <c r="AD34" s="9" t="n"/>
      <c r="AE34" s="9" t="n"/>
    </row>
    <row r="35">
      <c r="AA35" s="9">
        <f>Kitty!A39</f>
        <v/>
      </c>
      <c r="AB35" s="9">
        <f>Kitty!Z39</f>
        <v/>
      </c>
      <c r="AD35" s="9" t="n"/>
      <c r="AE35" s="9" t="n"/>
    </row>
    <row r="36">
      <c r="AA36" s="9">
        <f>Kitty!A40</f>
        <v/>
      </c>
      <c r="AB36" s="9">
        <f>Kitty!Z40</f>
        <v/>
      </c>
      <c r="AD36" s="9" t="n"/>
      <c r="AE36" s="9" t="n"/>
    </row>
    <row r="37">
      <c r="AA37" s="9">
        <f>Kitty!A41</f>
        <v/>
      </c>
      <c r="AB37" s="9">
        <f>Kitty!Z41</f>
        <v/>
      </c>
      <c r="AD37" s="9" t="n"/>
      <c r="AE37" s="9" t="n"/>
    </row>
    <row r="38">
      <c r="AA38" s="9">
        <f>Kitty!A42</f>
        <v/>
      </c>
      <c r="AB38" s="9">
        <f>Kitty!Z42</f>
        <v/>
      </c>
      <c r="AD38" s="9" t="n"/>
      <c r="AE38" s="9" t="n"/>
    </row>
    <row r="39">
      <c r="AA39" s="9">
        <f>Kitty!A43</f>
        <v/>
      </c>
      <c r="AB39" s="9">
        <f>Kitty!Z43</f>
        <v/>
      </c>
      <c r="AD39" s="9" t="n"/>
      <c r="AE39" s="9" t="n"/>
    </row>
    <row r="40">
      <c r="AA40" s="9">
        <f>Kitty!A44</f>
        <v/>
      </c>
      <c r="AB40" s="9">
        <f>Kitty!Z44</f>
        <v/>
      </c>
      <c r="AD40" s="9" t="n"/>
      <c r="AE40" s="9" t="n"/>
    </row>
    <row r="41">
      <c r="AA41" s="9">
        <f>Kitty!A45</f>
        <v/>
      </c>
      <c r="AB41" s="9">
        <f>Kitty!Z45</f>
        <v/>
      </c>
      <c r="AD41" s="9" t="n"/>
      <c r="AE41" s="9" t="n"/>
    </row>
  </sheetData>
  <mergeCells count="66">
    <mergeCell ref="J6:L6"/>
    <mergeCell ref="A24:B24"/>
    <mergeCell ref="D11:F11"/>
    <mergeCell ref="G10:I10"/>
    <mergeCell ref="A15:B15"/>
    <mergeCell ref="A30:B30"/>
    <mergeCell ref="G6:I6"/>
    <mergeCell ref="A31:B31"/>
    <mergeCell ref="F16:G16"/>
    <mergeCell ref="F29:G29"/>
    <mergeCell ref="F19:G19"/>
    <mergeCell ref="F25:G25"/>
    <mergeCell ref="F34:G34"/>
    <mergeCell ref="D7:F7"/>
    <mergeCell ref="J11:L11"/>
    <mergeCell ref="J7:L7"/>
    <mergeCell ref="F21:G21"/>
    <mergeCell ref="A16:B16"/>
    <mergeCell ref="F24:G24"/>
    <mergeCell ref="F30:G30"/>
    <mergeCell ref="A5:C5"/>
    <mergeCell ref="G5:I5"/>
    <mergeCell ref="A25:B25"/>
    <mergeCell ref="F15:G15"/>
    <mergeCell ref="F20:G20"/>
    <mergeCell ref="F18:G18"/>
    <mergeCell ref="F33:G33"/>
    <mergeCell ref="D9:F9"/>
    <mergeCell ref="F32:G32"/>
    <mergeCell ref="A18:B18"/>
    <mergeCell ref="A27:B27"/>
    <mergeCell ref="F26:G26"/>
    <mergeCell ref="F17:G17"/>
    <mergeCell ref="A10:C10"/>
    <mergeCell ref="A26:B26"/>
    <mergeCell ref="A21:B21"/>
    <mergeCell ref="D5:F5"/>
    <mergeCell ref="A33:B33"/>
    <mergeCell ref="F23:G23"/>
    <mergeCell ref="A9:C9"/>
    <mergeCell ref="G9:I9"/>
    <mergeCell ref="A14:B14"/>
    <mergeCell ref="A32:B32"/>
    <mergeCell ref="F22:G22"/>
    <mergeCell ref="F28:G28"/>
    <mergeCell ref="A17:B17"/>
    <mergeCell ref="A23:B23"/>
    <mergeCell ref="F31:G31"/>
    <mergeCell ref="F27:G27"/>
    <mergeCell ref="A22:B22"/>
    <mergeCell ref="D10:F10"/>
    <mergeCell ref="G11:I11"/>
    <mergeCell ref="J5:L5"/>
    <mergeCell ref="A20:B20"/>
    <mergeCell ref="A11:C11"/>
    <mergeCell ref="A29:B29"/>
    <mergeCell ref="J10:L10"/>
    <mergeCell ref="A19:B19"/>
    <mergeCell ref="A6:C6"/>
    <mergeCell ref="D6:F6"/>
    <mergeCell ref="A28:B28"/>
    <mergeCell ref="F14:G14"/>
    <mergeCell ref="J9:L9"/>
    <mergeCell ref="A7:C7"/>
    <mergeCell ref="G7:I7"/>
    <mergeCell ref="A34:B34"/>
  </mergeCells>
  <conditionalFormatting sqref="C15:C34">
    <cfRule type="cellIs" priority="1" operator="equal" dxfId="0">
      <formula>"in"</formula>
    </cfRule>
    <cfRule type="cellIs" priority="2" operator="equal" dxfId="1">
      <formula>"not yet"</formula>
    </cfRule>
  </conditionalFormatting>
  <hyperlinks>
    <hyperlink xmlns:r="http://schemas.openxmlformats.org/officeDocument/2006/relationships" ref="A3" r:id="rId1"/>
  </hyperlinks>
  <pageMargins left="0.75" right="0.75" top="1" bottom="1" header="0.5" footer="0.5"/>
  <drawing xmlns:r="http://schemas.openxmlformats.org/officeDocument/2006/relationships" r:id="rId2"/>
</worksheet>
</file>

<file path=xl/worksheets/sheet3.xml><?xml version="1.0" encoding="utf-8"?>
<worksheet xmlns="http://schemas.openxmlformats.org/spreadsheetml/2006/main">
  <sheetPr>
    <tabColor rgb="00C9B183"/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24" customWidth="1" min="2" max="2"/>
  </cols>
  <sheetData>
    <row r="1" ht="28" customHeight="1">
      <c r="A1" s="1" t="inlineStr">
        <is>
          <t>Setup</t>
        </is>
      </c>
    </row>
    <row r="2">
      <c r="A2" s="2" t="inlineStr">
        <is>
          <t>Yellow cells are yours. Punters listed here feed every other tab.</t>
        </is>
      </c>
    </row>
    <row r="3">
      <c r="A3" s="3" t="inlineStr">
        <is>
          <t>Punters Ledger  ·  puntersledger.com</t>
        </is>
      </c>
    </row>
    <row r="4">
      <c r="A4" s="39" t="inlineStr">
        <is>
          <t>Club name</t>
        </is>
      </c>
      <c r="B4" s="40" t="inlineStr">
        <is>
          <t>The Sportsman's Club</t>
        </is>
      </c>
    </row>
    <row r="5">
      <c r="A5" s="39" t="inlineStr">
        <is>
          <t>Dues per punter per round ($)</t>
        </is>
      </c>
      <c r="B5" s="41" t="n">
        <v>20</v>
      </c>
    </row>
    <row r="6">
      <c r="A6" s="39" t="inlineStr">
        <is>
          <t>Stake per slip ($)</t>
        </is>
      </c>
      <c r="B6" s="41" t="n">
        <v>100</v>
      </c>
    </row>
    <row r="7">
      <c r="A7" s="39" t="inlineStr">
        <is>
          <t>Minimum odds per leg</t>
        </is>
      </c>
      <c r="B7" s="42" t="n">
        <v>1.5</v>
      </c>
    </row>
    <row r="8">
      <c r="A8" s="39" t="inlineStr">
        <is>
          <t>Opening kitty balance ($)</t>
        </is>
      </c>
      <c r="B8" s="41" t="n">
        <v>0</v>
      </c>
    </row>
    <row r="10">
      <c r="A10" s="23" t="inlineStr">
        <is>
          <t>Punters</t>
        </is>
      </c>
    </row>
    <row r="11">
      <c r="A11" s="24" t="inlineStr">
        <is>
          <t>Name</t>
        </is>
      </c>
      <c r="B11" s="24" t="inlineStr">
        <is>
          <t>Nickname (optional)</t>
        </is>
      </c>
    </row>
    <row r="12">
      <c r="A12" s="40" t="inlineStr">
        <is>
          <t>Dean Kostas</t>
        </is>
      </c>
      <c r="B12" s="40" t="inlineStr">
        <is>
          <t>Deano</t>
        </is>
      </c>
    </row>
    <row r="13">
      <c r="A13" s="40" t="inlineStr">
        <is>
          <t>Rob Callaghan</t>
        </is>
      </c>
      <c r="B13" s="40" t="inlineStr">
        <is>
          <t>Robbo</t>
        </is>
      </c>
    </row>
    <row r="14">
      <c r="A14" s="40" t="inlineStr">
        <is>
          <t>Barry Whitlock</t>
        </is>
      </c>
      <c r="B14" s="40" t="inlineStr">
        <is>
          <t>Baz</t>
        </is>
      </c>
    </row>
    <row r="15">
      <c r="A15" s="40" t="inlineStr">
        <is>
          <t>Josh Hendren</t>
        </is>
      </c>
      <c r="B15" s="40" t="inlineStr">
        <is>
          <t>Hendo</t>
        </is>
      </c>
    </row>
    <row r="16">
      <c r="A16" s="40" t="inlineStr">
        <is>
          <t>Scott Vaega</t>
        </is>
      </c>
      <c r="B16" s="40" t="inlineStr">
        <is>
          <t>Scotty</t>
        </is>
      </c>
    </row>
    <row r="17">
      <c r="A17" s="40" t="inlineStr">
        <is>
          <t>Nathan Prowse</t>
        </is>
      </c>
      <c r="B17" s="40" t="inlineStr">
        <is>
          <t>Prowsey</t>
        </is>
      </c>
    </row>
    <row r="18">
      <c r="A18" s="40" t="n"/>
      <c r="B18" s="40" t="n"/>
    </row>
    <row r="19">
      <c r="A19" s="40" t="n"/>
      <c r="B19" s="40" t="n"/>
    </row>
    <row r="20">
      <c r="A20" s="40" t="n"/>
      <c r="B20" s="40" t="n"/>
    </row>
    <row r="21">
      <c r="A21" s="40" t="n"/>
      <c r="B21" s="40" t="n"/>
    </row>
    <row r="22">
      <c r="A22" s="40" t="n"/>
      <c r="B22" s="40" t="n"/>
    </row>
    <row r="23">
      <c r="A23" s="40" t="n"/>
      <c r="B23" s="40" t="n"/>
    </row>
    <row r="24">
      <c r="A24" s="40" t="n"/>
      <c r="B24" s="40" t="n"/>
    </row>
    <row r="25">
      <c r="A25" s="40" t="n"/>
      <c r="B25" s="40" t="n"/>
    </row>
    <row r="26">
      <c r="A26" s="40" t="n"/>
      <c r="B26" s="40" t="n"/>
    </row>
    <row r="27">
      <c r="A27" s="40" t="n"/>
      <c r="B27" s="40" t="n"/>
    </row>
    <row r="28">
      <c r="A28" s="40" t="n"/>
      <c r="B28" s="40" t="n"/>
    </row>
    <row r="29">
      <c r="A29" s="40" t="n"/>
      <c r="B29" s="40" t="n"/>
    </row>
    <row r="30">
      <c r="A30" s="40" t="n"/>
      <c r="B30" s="40" t="n"/>
    </row>
    <row r="31">
      <c r="A31" s="40" t="n"/>
      <c r="B31" s="40" t="n"/>
    </row>
  </sheetData>
  <hyperlinks>
    <hyperlink xmlns:r="http://schemas.openxmlformats.org/officeDocument/2006/relationships" ref="A3" r:id="rId1"/>
  </hyperlinks>
  <pageMargins left="0.75" right="0.75" top="1" bottom="1" header="0.5" footer="0.5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tabColor rgb="00244A82"/>
    <outlinePr summaryBelow="1" summaryRight="1"/>
    <pageSetUpPr/>
  </sheetPr>
  <dimension ref="A1:L5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15" customWidth="1" min="2" max="2"/>
    <col width="20" customWidth="1" min="3" max="3"/>
    <col width="42" customWidth="1" min="4" max="4"/>
    <col width="8" customWidth="1" min="5" max="5"/>
    <col width="16" customWidth="1" min="6" max="6"/>
    <col width="18" customWidth="1" min="7" max="7"/>
    <col width="2" customWidth="1" min="8" max="8"/>
    <col hidden="1" width="13" customWidth="1" min="9" max="9"/>
    <col hidden="1" width="13" customWidth="1" min="10" max="10"/>
    <col hidden="1" width="13" customWidth="1" min="11" max="11"/>
    <col hidden="1" width="13" customWidth="1" min="12" max="12"/>
  </cols>
  <sheetData>
    <row r="1" ht="28" customHeight="1">
      <c r="A1" s="1" t="inlineStr">
        <is>
          <t>Legs</t>
        </is>
      </c>
    </row>
    <row r="2">
      <c r="A2" s="2" t="inlineStr">
        <is>
          <t>One row per punter per round. Type in the yellow columns; the last one works itself out.</t>
        </is>
      </c>
    </row>
    <row r="3">
      <c r="A3" s="3" t="inlineStr">
        <is>
          <t>Punters Ledger  ·  puntersledger.com</t>
        </is>
      </c>
    </row>
    <row r="4">
      <c r="A4" s="24" t="inlineStr">
        <is>
          <t>Round</t>
        </is>
      </c>
      <c r="B4" s="24" t="inlineStr">
        <is>
          <t>Date (optional)</t>
        </is>
      </c>
      <c r="C4" s="24" t="inlineStr">
        <is>
          <t>Punter</t>
        </is>
      </c>
      <c r="D4" s="24" t="inlineStr">
        <is>
          <t>Selection</t>
        </is>
      </c>
      <c r="E4" s="24" t="inlineStr">
        <is>
          <t>Odds</t>
        </is>
      </c>
      <c r="F4" s="24" t="inlineStr">
        <is>
          <t>Result (W / L / V)</t>
        </is>
      </c>
      <c r="G4" s="24" t="inlineStr">
        <is>
          <t>Flat-stake +/- ($)</t>
        </is>
      </c>
      <c r="I4" s="43" t="inlineStr">
        <is>
          <t>log odds</t>
        </is>
      </c>
      <c r="J4" s="43" t="inlineStr">
        <is>
          <t>decided #</t>
        </is>
      </c>
      <c r="K4" s="43" t="inlineStr">
        <is>
          <t>streak</t>
        </is>
      </c>
      <c r="L4" s="43" t="inlineStr">
        <is>
          <t>key</t>
        </is>
      </c>
    </row>
    <row r="5">
      <c r="A5" s="40" t="n">
        <v>1</v>
      </c>
      <c r="B5" s="44" t="n">
        <v>46094</v>
      </c>
      <c r="C5" s="40" t="inlineStr">
        <is>
          <t>Dean Kostas</t>
        </is>
      </c>
      <c r="D5" s="40" t="inlineStr">
        <is>
          <t>Storm to beat Panthers</t>
        </is>
      </c>
      <c r="E5" s="42" t="n">
        <v>1.45</v>
      </c>
      <c r="F5" s="40" t="inlineStr">
        <is>
          <t>W</t>
        </is>
      </c>
      <c r="G5" s="45">
        <f>IF(F5="W",(E5-1)*100,IF(F5="L",-100,IF(F5="V",0,"")))</f>
        <v/>
      </c>
      <c r="I5">
        <f>IF(AND(A5&lt;&gt;"",F5&lt;&gt;"V",E5&gt;0),LN(E5),0)</f>
        <v/>
      </c>
      <c r="J5">
        <f>IF(OR(C5="",F5="",F5="V"),"",COUNTIFS($C$5:C5,C5,$F$5:F5,"W")+COUNTIFS($C$5:C5,C5,$F$5:F5,"L"))</f>
        <v/>
      </c>
      <c r="K5">
        <f>IF(J5="","",IF(F5="W",1,-1))</f>
        <v/>
      </c>
      <c r="L5">
        <f>IF(J5="","",C5&amp;"#"&amp;J5)</f>
        <v/>
      </c>
    </row>
    <row r="6">
      <c r="A6" s="40" t="n">
        <v>1</v>
      </c>
      <c r="B6" s="44" t="n">
        <v>46094</v>
      </c>
      <c r="C6" s="40" t="inlineStr">
        <is>
          <t>Rob Callaghan</t>
        </is>
      </c>
      <c r="D6" s="40" t="inlineStr">
        <is>
          <t>Collingwood -12.5</t>
        </is>
      </c>
      <c r="E6" s="42" t="n">
        <v>1.6</v>
      </c>
      <c r="F6" s="40" t="inlineStr">
        <is>
          <t>W</t>
        </is>
      </c>
      <c r="G6" s="45">
        <f>IF(F6="W",(E6-1)*100,IF(F6="L",-100,IF(F6="V",0,"")))</f>
        <v/>
      </c>
      <c r="I6">
        <f>IF(AND(A6&lt;&gt;"",F6&lt;&gt;"V",E6&gt;0),LN(E6),0)</f>
        <v/>
      </c>
      <c r="J6">
        <f>IF(OR(C6="",F6="",F6="V"),"",COUNTIFS($C$5:C6,C6,$F$5:F6,"W")+COUNTIFS($C$5:C6,C6,$F$5:F6,"L"))</f>
        <v/>
      </c>
      <c r="K6">
        <f>IF(J6="","",IF(F6="W",IF(IFERROR(INDEX($K$5:K5,MATCH(C6&amp;"#"&amp;(J6-1),$L$5:L5,0)),0)&gt;0,IFERROR(INDEX($K$5:K5,MATCH(C6&amp;"#"&amp;(J6-1),$L$5:L5,0)),0)+1,1),IF(IFERROR(INDEX($K$5:K5,MATCH(C6&amp;"#"&amp;(J6-1),$L$5:L5,0)),0)&lt;0,IFERROR(INDEX($K$5:K5,MATCH(C6&amp;"#"&amp;(J6-1),$L$5:L5,0)),0)-1,-1)))</f>
        <v/>
      </c>
      <c r="L6">
        <f>IF(J6="","",C6&amp;"#"&amp;J6)</f>
        <v/>
      </c>
    </row>
    <row r="7">
      <c r="A7" s="40" t="n">
        <v>1</v>
      </c>
      <c r="B7" s="44" t="n">
        <v>46094</v>
      </c>
      <c r="C7" s="40" t="inlineStr">
        <is>
          <t>Barry Whitlock</t>
        </is>
      </c>
      <c r="D7" s="40" t="inlineStr">
        <is>
          <t>Over 42.5 points, Broncos v Roosters</t>
        </is>
      </c>
      <c r="E7" s="42" t="n">
        <v>1.85</v>
      </c>
      <c r="F7" s="40" t="inlineStr">
        <is>
          <t>W</t>
        </is>
      </c>
      <c r="G7" s="45">
        <f>IF(F7="W",(E7-1)*100,IF(F7="L",-100,IF(F7="V",0,"")))</f>
        <v/>
      </c>
      <c r="I7">
        <f>IF(AND(A7&lt;&gt;"",F7&lt;&gt;"V",E7&gt;0),LN(E7),0)</f>
        <v/>
      </c>
      <c r="J7">
        <f>IF(OR(C7="",F7="",F7="V"),"",COUNTIFS($C$5:C7,C7,$F$5:F7,"W")+COUNTIFS($C$5:C7,C7,$F$5:F7,"L"))</f>
        <v/>
      </c>
      <c r="K7">
        <f>IF(J7="","",IF(F7="W",IF(IFERROR(INDEX($K$5:K6,MATCH(C7&amp;"#"&amp;(J7-1),$L$5:L6,0)),0)&gt;0,IFERROR(INDEX($K$5:K6,MATCH(C7&amp;"#"&amp;(J7-1),$L$5:L6,0)),0)+1,1),IF(IFERROR(INDEX($K$5:K6,MATCH(C7&amp;"#"&amp;(J7-1),$L$5:L6,0)),0)&lt;0,IFERROR(INDEX($K$5:K6,MATCH(C7&amp;"#"&amp;(J7-1),$L$5:L6,0)),0)-1,-1)))</f>
        <v/>
      </c>
      <c r="L7">
        <f>IF(J7="","",C7&amp;"#"&amp;J7)</f>
        <v/>
      </c>
    </row>
    <row r="8">
      <c r="A8" s="40" t="n">
        <v>1</v>
      </c>
      <c r="B8" s="44" t="n">
        <v>46094</v>
      </c>
      <c r="C8" s="40" t="inlineStr">
        <is>
          <t>Josh Hendren</t>
        </is>
      </c>
      <c r="D8" s="40" t="inlineStr">
        <is>
          <t>Alcaraz to win in straight sets</t>
        </is>
      </c>
      <c r="E8" s="42" t="n">
        <v>1.5</v>
      </c>
      <c r="F8" s="40" t="inlineStr">
        <is>
          <t>W</t>
        </is>
      </c>
      <c r="G8" s="45">
        <f>IF(F8="W",(E8-1)*100,IF(F8="L",-100,IF(F8="V",0,"")))</f>
        <v/>
      </c>
      <c r="I8">
        <f>IF(AND(A8&lt;&gt;"",F8&lt;&gt;"V",E8&gt;0),LN(E8),0)</f>
        <v/>
      </c>
      <c r="J8">
        <f>IF(OR(C8="",F8="",F8="V"),"",COUNTIFS($C$5:C8,C8,$F$5:F8,"W")+COUNTIFS($C$5:C8,C8,$F$5:F8,"L"))</f>
        <v/>
      </c>
      <c r="K8">
        <f>IF(J8="","",IF(F8="W",IF(IFERROR(INDEX($K$5:K7,MATCH(C8&amp;"#"&amp;(J8-1),$L$5:L7,0)),0)&gt;0,IFERROR(INDEX($K$5:K7,MATCH(C8&amp;"#"&amp;(J8-1),$L$5:L7,0)),0)+1,1),IF(IFERROR(INDEX($K$5:K7,MATCH(C8&amp;"#"&amp;(J8-1),$L$5:L7,0)),0)&lt;0,IFERROR(INDEX($K$5:K7,MATCH(C8&amp;"#"&amp;(J8-1),$L$5:L7,0)),0)-1,-1)))</f>
        <v/>
      </c>
      <c r="L8">
        <f>IF(J8="","",C8&amp;"#"&amp;J8)</f>
        <v/>
      </c>
    </row>
    <row r="9">
      <c r="A9" s="40" t="n">
        <v>1</v>
      </c>
      <c r="B9" s="44" t="n">
        <v>46094</v>
      </c>
      <c r="C9" s="40" t="inlineStr">
        <is>
          <t>Scott Vaega</t>
        </is>
      </c>
      <c r="D9" s="40" t="inlineStr">
        <is>
          <t>Race 7 Randwick, No. 4 to win</t>
        </is>
      </c>
      <c r="E9" s="42" t="n">
        <v>2.2</v>
      </c>
      <c r="F9" s="40" t="inlineStr">
        <is>
          <t>W</t>
        </is>
      </c>
      <c r="G9" s="45">
        <f>IF(F9="W",(E9-1)*100,IF(F9="L",-100,IF(F9="V",0,"")))</f>
        <v/>
      </c>
      <c r="I9">
        <f>IF(AND(A9&lt;&gt;"",F9&lt;&gt;"V",E9&gt;0),LN(E9),0)</f>
        <v/>
      </c>
      <c r="J9">
        <f>IF(OR(C9="",F9="",F9="V"),"",COUNTIFS($C$5:C9,C9,$F$5:F9,"W")+COUNTIFS($C$5:C9,C9,$F$5:F9,"L"))</f>
        <v/>
      </c>
      <c r="K9">
        <f>IF(J9="","",IF(F9="W",IF(IFERROR(INDEX($K$5:K8,MATCH(C9&amp;"#"&amp;(J9-1),$L$5:L8,0)),0)&gt;0,IFERROR(INDEX($K$5:K8,MATCH(C9&amp;"#"&amp;(J9-1),$L$5:L8,0)),0)+1,1),IF(IFERROR(INDEX($K$5:K8,MATCH(C9&amp;"#"&amp;(J9-1),$L$5:L8,0)),0)&lt;0,IFERROR(INDEX($K$5:K8,MATCH(C9&amp;"#"&amp;(J9-1),$L$5:L8,0)),0)-1,-1)))</f>
        <v/>
      </c>
      <c r="L9">
        <f>IF(J9="","",C9&amp;"#"&amp;J9)</f>
        <v/>
      </c>
    </row>
    <row r="10">
      <c r="A10" s="40" t="n">
        <v>1</v>
      </c>
      <c r="B10" s="44" t="n">
        <v>46094</v>
      </c>
      <c r="C10" s="40" t="inlineStr">
        <is>
          <t>Nathan Prowse</t>
        </is>
      </c>
      <c r="D10" s="40" t="inlineStr">
        <is>
          <t>Dolphins +6.5</t>
        </is>
      </c>
      <c r="E10" s="42" t="n">
        <v>1.55</v>
      </c>
      <c r="F10" s="40" t="inlineStr">
        <is>
          <t>W</t>
        </is>
      </c>
      <c r="G10" s="45">
        <f>IF(F10="W",(E10-1)*100,IF(F10="L",-100,IF(F10="V",0,"")))</f>
        <v/>
      </c>
      <c r="I10">
        <f>IF(AND(A10&lt;&gt;"",F10&lt;&gt;"V",E10&gt;0),LN(E10),0)</f>
        <v/>
      </c>
      <c r="J10">
        <f>IF(OR(C10="",F10="",F10="V"),"",COUNTIFS($C$5:C10,C10,$F$5:F10,"W")+COUNTIFS($C$5:C10,C10,$F$5:F10,"L"))</f>
        <v/>
      </c>
      <c r="K10">
        <f>IF(J10="","",IF(F10="W",IF(IFERROR(INDEX($K$5:K9,MATCH(C10&amp;"#"&amp;(J10-1),$L$5:L9,0)),0)&gt;0,IFERROR(INDEX($K$5:K9,MATCH(C10&amp;"#"&amp;(J10-1),$L$5:L9,0)),0)+1,1),IF(IFERROR(INDEX($K$5:K9,MATCH(C10&amp;"#"&amp;(J10-1),$L$5:L9,0)),0)&lt;0,IFERROR(INDEX($K$5:K9,MATCH(C10&amp;"#"&amp;(J10-1),$L$5:L9,0)),0)-1,-1)))</f>
        <v/>
      </c>
      <c r="L10">
        <f>IF(J10="","",C10&amp;"#"&amp;J10)</f>
        <v/>
      </c>
    </row>
    <row r="11">
      <c r="A11" s="40" t="n">
        <v>2</v>
      </c>
      <c r="B11" s="44" t="n">
        <v>46101</v>
      </c>
      <c r="C11" s="40" t="inlineStr">
        <is>
          <t>Dean Kostas</t>
        </is>
      </c>
      <c r="D11" s="40" t="inlineStr">
        <is>
          <t>Bulldogs to beat Sharks</t>
        </is>
      </c>
      <c r="E11" s="42" t="n">
        <v>1.55</v>
      </c>
      <c r="F11" s="40" t="inlineStr">
        <is>
          <t>W</t>
        </is>
      </c>
      <c r="G11" s="45">
        <f>IF(F11="W",(E11-1)*100,IF(F11="L",-100,IF(F11="V",0,"")))</f>
        <v/>
      </c>
      <c r="I11">
        <f>IF(AND(A11&lt;&gt;"",F11&lt;&gt;"V",E11&gt;0),LN(E11),0)</f>
        <v/>
      </c>
      <c r="J11">
        <f>IF(OR(C11="",F11="",F11="V"),"",COUNTIFS($C$5:C11,C11,$F$5:F11,"W")+COUNTIFS($C$5:C11,C11,$F$5:F11,"L"))</f>
        <v/>
      </c>
      <c r="K11">
        <f>IF(J11="","",IF(F11="W",IF(IFERROR(INDEX($K$5:K10,MATCH(C11&amp;"#"&amp;(J11-1),$L$5:L10,0)),0)&gt;0,IFERROR(INDEX($K$5:K10,MATCH(C11&amp;"#"&amp;(J11-1),$L$5:L10,0)),0)+1,1),IF(IFERROR(INDEX($K$5:K10,MATCH(C11&amp;"#"&amp;(J11-1),$L$5:L10,0)),0)&lt;0,IFERROR(INDEX($K$5:K10,MATCH(C11&amp;"#"&amp;(J11-1),$L$5:L10,0)),0)-1,-1)))</f>
        <v/>
      </c>
      <c r="L11">
        <f>IF(J11="","",C11&amp;"#"&amp;J11)</f>
        <v/>
      </c>
    </row>
    <row r="12">
      <c r="A12" s="40" t="n">
        <v>2</v>
      </c>
      <c r="B12" s="44" t="n">
        <v>46101</v>
      </c>
      <c r="C12" s="40" t="inlineStr">
        <is>
          <t>Rob Callaghan</t>
        </is>
      </c>
      <c r="D12" s="40" t="inlineStr">
        <is>
          <t>Carlton to beat Richmond</t>
        </is>
      </c>
      <c r="E12" s="42" t="n">
        <v>1.5</v>
      </c>
      <c r="F12" s="40" t="inlineStr">
        <is>
          <t>L</t>
        </is>
      </c>
      <c r="G12" s="45">
        <f>IF(F12="W",(E12-1)*100,IF(F12="L",-100,IF(F12="V",0,"")))</f>
        <v/>
      </c>
      <c r="I12">
        <f>IF(AND(A12&lt;&gt;"",F12&lt;&gt;"V",E12&gt;0),LN(E12),0)</f>
        <v/>
      </c>
      <c r="J12">
        <f>IF(OR(C12="",F12="",F12="V"),"",COUNTIFS($C$5:C12,C12,$F$5:F12,"W")+COUNTIFS($C$5:C12,C12,$F$5:F12,"L"))</f>
        <v/>
      </c>
      <c r="K12">
        <f>IF(J12="","",IF(F12="W",IF(IFERROR(INDEX($K$5:K11,MATCH(C12&amp;"#"&amp;(J12-1),$L$5:L11,0)),0)&gt;0,IFERROR(INDEX($K$5:K11,MATCH(C12&amp;"#"&amp;(J12-1),$L$5:L11,0)),0)+1,1),IF(IFERROR(INDEX($K$5:K11,MATCH(C12&amp;"#"&amp;(J12-1),$L$5:L11,0)),0)&lt;0,IFERROR(INDEX($K$5:K11,MATCH(C12&amp;"#"&amp;(J12-1),$L$5:L11,0)),0)-1,-1)))</f>
        <v/>
      </c>
      <c r="L12">
        <f>IF(J12="","",C12&amp;"#"&amp;J12)</f>
        <v/>
      </c>
    </row>
    <row r="13">
      <c r="A13" s="40" t="n">
        <v>2</v>
      </c>
      <c r="B13" s="44" t="n">
        <v>46101</v>
      </c>
      <c r="C13" s="40" t="inlineStr">
        <is>
          <t>Barry Whitlock</t>
        </is>
      </c>
      <c r="D13" s="40" t="inlineStr">
        <is>
          <t>Under 38.5 points, Eels v Tigers</t>
        </is>
      </c>
      <c r="E13" s="42" t="n">
        <v>1.9</v>
      </c>
      <c r="F13" s="40" t="inlineStr">
        <is>
          <t>W</t>
        </is>
      </c>
      <c r="G13" s="45">
        <f>IF(F13="W",(E13-1)*100,IF(F13="L",-100,IF(F13="V",0,"")))</f>
        <v/>
      </c>
      <c r="I13">
        <f>IF(AND(A13&lt;&gt;"",F13&lt;&gt;"V",E13&gt;0),LN(E13),0)</f>
        <v/>
      </c>
      <c r="J13">
        <f>IF(OR(C13="",F13="",F13="V"),"",COUNTIFS($C$5:C13,C13,$F$5:F13,"W")+COUNTIFS($C$5:C13,C13,$F$5:F13,"L"))</f>
        <v/>
      </c>
      <c r="K13">
        <f>IF(J13="","",IF(F13="W",IF(IFERROR(INDEX($K$5:K12,MATCH(C13&amp;"#"&amp;(J13-1),$L$5:L12,0)),0)&gt;0,IFERROR(INDEX($K$5:K12,MATCH(C13&amp;"#"&amp;(J13-1),$L$5:L12,0)),0)+1,1),IF(IFERROR(INDEX($K$5:K12,MATCH(C13&amp;"#"&amp;(J13-1),$L$5:L12,0)),0)&lt;0,IFERROR(INDEX($K$5:K12,MATCH(C13&amp;"#"&amp;(J13-1),$L$5:L12,0)),0)-1,-1)))</f>
        <v/>
      </c>
      <c r="L13">
        <f>IF(J13="","",C13&amp;"#"&amp;J13)</f>
        <v/>
      </c>
    </row>
    <row r="14">
      <c r="A14" s="40" t="n">
        <v>2</v>
      </c>
      <c r="B14" s="44" t="n">
        <v>46101</v>
      </c>
      <c r="C14" s="40" t="inlineStr">
        <is>
          <t>Josh Hendren</t>
        </is>
      </c>
      <c r="D14" s="40" t="inlineStr">
        <is>
          <t>Sinner to win</t>
        </is>
      </c>
      <c r="E14" s="42" t="n">
        <v>1.6</v>
      </c>
      <c r="F14" s="40" t="inlineStr">
        <is>
          <t>W</t>
        </is>
      </c>
      <c r="G14" s="45">
        <f>IF(F14="W",(E14-1)*100,IF(F14="L",-100,IF(F14="V",0,"")))</f>
        <v/>
      </c>
      <c r="I14">
        <f>IF(AND(A14&lt;&gt;"",F14&lt;&gt;"V",E14&gt;0),LN(E14),0)</f>
        <v/>
      </c>
      <c r="J14">
        <f>IF(OR(C14="",F14="",F14="V"),"",COUNTIFS($C$5:C14,C14,$F$5:F14,"W")+COUNTIFS($C$5:C14,C14,$F$5:F14,"L"))</f>
        <v/>
      </c>
      <c r="K14">
        <f>IF(J14="","",IF(F14="W",IF(IFERROR(INDEX($K$5:K13,MATCH(C14&amp;"#"&amp;(J14-1),$L$5:L13,0)),0)&gt;0,IFERROR(INDEX($K$5:K13,MATCH(C14&amp;"#"&amp;(J14-1),$L$5:L13,0)),0)+1,1),IF(IFERROR(INDEX($K$5:K13,MATCH(C14&amp;"#"&amp;(J14-1),$L$5:L13,0)),0)&lt;0,IFERROR(INDEX($K$5:K13,MATCH(C14&amp;"#"&amp;(J14-1),$L$5:L13,0)),0)-1,-1)))</f>
        <v/>
      </c>
      <c r="L14">
        <f>IF(J14="","",C14&amp;"#"&amp;J14)</f>
        <v/>
      </c>
    </row>
    <row r="15">
      <c r="A15" s="40" t="n">
        <v>2</v>
      </c>
      <c r="B15" s="44" t="n">
        <v>46101</v>
      </c>
      <c r="C15" s="40" t="inlineStr">
        <is>
          <t>Scott Vaega</t>
        </is>
      </c>
      <c r="D15" s="40" t="inlineStr">
        <is>
          <t>Race 5 Flemington, No. 9 to win</t>
        </is>
      </c>
      <c r="E15" s="42" t="n">
        <v>4.5</v>
      </c>
      <c r="F15" s="40" t="inlineStr">
        <is>
          <t>L</t>
        </is>
      </c>
      <c r="G15" s="45">
        <f>IF(F15="W",(E15-1)*100,IF(F15="L",-100,IF(F15="V",0,"")))</f>
        <v/>
      </c>
      <c r="I15">
        <f>IF(AND(A15&lt;&gt;"",F15&lt;&gt;"V",E15&gt;0),LN(E15),0)</f>
        <v/>
      </c>
      <c r="J15">
        <f>IF(OR(C15="",F15="",F15="V"),"",COUNTIFS($C$5:C15,C15,$F$5:F15,"W")+COUNTIFS($C$5:C15,C15,$F$5:F15,"L"))</f>
        <v/>
      </c>
      <c r="K15">
        <f>IF(J15="","",IF(F15="W",IF(IFERROR(INDEX($K$5:K14,MATCH(C15&amp;"#"&amp;(J15-1),$L$5:L14,0)),0)&gt;0,IFERROR(INDEX($K$5:K14,MATCH(C15&amp;"#"&amp;(J15-1),$L$5:L14,0)),0)+1,1),IF(IFERROR(INDEX($K$5:K14,MATCH(C15&amp;"#"&amp;(J15-1),$L$5:L14,0)),0)&lt;0,IFERROR(INDEX($K$5:K14,MATCH(C15&amp;"#"&amp;(J15-1),$L$5:L14,0)),0)-1,-1)))</f>
        <v/>
      </c>
      <c r="L15">
        <f>IF(J15="","",C15&amp;"#"&amp;J15)</f>
        <v/>
      </c>
    </row>
    <row r="16">
      <c r="A16" s="40" t="n">
        <v>2</v>
      </c>
      <c r="B16" s="44" t="n">
        <v>46101</v>
      </c>
      <c r="C16" s="40" t="inlineStr">
        <is>
          <t>Nathan Prowse</t>
        </is>
      </c>
      <c r="D16" s="40" t="inlineStr">
        <is>
          <t>Warriors +4.5</t>
        </is>
      </c>
      <c r="E16" s="42" t="n">
        <v>1.8</v>
      </c>
      <c r="F16" s="40" t="inlineStr">
        <is>
          <t>V</t>
        </is>
      </c>
      <c r="G16" s="45">
        <f>IF(F16="W",(E16-1)*100,IF(F16="L",-100,IF(F16="V",0,"")))</f>
        <v/>
      </c>
      <c r="I16">
        <f>IF(AND(A16&lt;&gt;"",F16&lt;&gt;"V",E16&gt;0),LN(E16),0)</f>
        <v/>
      </c>
      <c r="J16">
        <f>IF(OR(C16="",F16="",F16="V"),"",COUNTIFS($C$5:C16,C16,$F$5:F16,"W")+COUNTIFS($C$5:C16,C16,$F$5:F16,"L"))</f>
        <v/>
      </c>
      <c r="K16">
        <f>IF(J16="","",IF(F16="W",IF(IFERROR(INDEX($K$5:K15,MATCH(C16&amp;"#"&amp;(J16-1),$L$5:L15,0)),0)&gt;0,IFERROR(INDEX($K$5:K15,MATCH(C16&amp;"#"&amp;(J16-1),$L$5:L15,0)),0)+1,1),IF(IFERROR(INDEX($K$5:K15,MATCH(C16&amp;"#"&amp;(J16-1),$L$5:L15,0)),0)&lt;0,IFERROR(INDEX($K$5:K15,MATCH(C16&amp;"#"&amp;(J16-1),$L$5:L15,0)),0)-1,-1)))</f>
        <v/>
      </c>
      <c r="L16">
        <f>IF(J16="","",C16&amp;"#"&amp;J16)</f>
        <v/>
      </c>
    </row>
    <row r="17">
      <c r="A17" s="40" t="n">
        <v>3</v>
      </c>
      <c r="B17" s="44" t="n">
        <v>46108</v>
      </c>
      <c r="C17" s="40" t="inlineStr">
        <is>
          <t>Dean Kostas</t>
        </is>
      </c>
      <c r="D17" s="40" t="inlineStr">
        <is>
          <t>Raiders to beat Knights</t>
        </is>
      </c>
      <c r="E17" s="42" t="n">
        <v>1.7</v>
      </c>
      <c r="F17" s="40" t="inlineStr">
        <is>
          <t>W</t>
        </is>
      </c>
      <c r="G17" s="45">
        <f>IF(F17="W",(E17-1)*100,IF(F17="L",-100,IF(F17="V",0,"")))</f>
        <v/>
      </c>
      <c r="I17">
        <f>IF(AND(A17&lt;&gt;"",F17&lt;&gt;"V",E17&gt;0),LN(E17),0)</f>
        <v/>
      </c>
      <c r="J17">
        <f>IF(OR(C17="",F17="",F17="V"),"",COUNTIFS($C$5:C17,C17,$F$5:F17,"W")+COUNTIFS($C$5:C17,C17,$F$5:F17,"L"))</f>
        <v/>
      </c>
      <c r="K17">
        <f>IF(J17="","",IF(F17="W",IF(IFERROR(INDEX($K$5:K16,MATCH(C17&amp;"#"&amp;(J17-1),$L$5:L16,0)),0)&gt;0,IFERROR(INDEX($K$5:K16,MATCH(C17&amp;"#"&amp;(J17-1),$L$5:L16,0)),0)+1,1),IF(IFERROR(INDEX($K$5:K16,MATCH(C17&amp;"#"&amp;(J17-1),$L$5:L16,0)),0)&lt;0,IFERROR(INDEX($K$5:K16,MATCH(C17&amp;"#"&amp;(J17-1),$L$5:L16,0)),0)-1,-1)))</f>
        <v/>
      </c>
      <c r="L17">
        <f>IF(J17="","",C17&amp;"#"&amp;J17)</f>
        <v/>
      </c>
    </row>
    <row r="18">
      <c r="A18" s="40" t="n">
        <v>3</v>
      </c>
      <c r="B18" s="44" t="n">
        <v>46108</v>
      </c>
      <c r="C18" s="40" t="inlineStr">
        <is>
          <t>Rob Callaghan</t>
        </is>
      </c>
      <c r="D18" s="40" t="inlineStr">
        <is>
          <t>Geelong -20.5</t>
        </is>
      </c>
      <c r="E18" s="42" t="n">
        <v>1.85</v>
      </c>
      <c r="F18" s="40" t="inlineStr">
        <is>
          <t>W</t>
        </is>
      </c>
      <c r="G18" s="45">
        <f>IF(F18="W",(E18-1)*100,IF(F18="L",-100,IF(F18="V",0,"")))</f>
        <v/>
      </c>
      <c r="I18">
        <f>IF(AND(A18&lt;&gt;"",F18&lt;&gt;"V",E18&gt;0),LN(E18),0)</f>
        <v/>
      </c>
      <c r="J18">
        <f>IF(OR(C18="",F18="",F18="V"),"",COUNTIFS($C$5:C18,C18,$F$5:F18,"W")+COUNTIFS($C$5:C18,C18,$F$5:F18,"L"))</f>
        <v/>
      </c>
      <c r="K18">
        <f>IF(J18="","",IF(F18="W",IF(IFERROR(INDEX($K$5:K17,MATCH(C18&amp;"#"&amp;(J18-1),$L$5:L17,0)),0)&gt;0,IFERROR(INDEX($K$5:K17,MATCH(C18&amp;"#"&amp;(J18-1),$L$5:L17,0)),0)+1,1),IF(IFERROR(INDEX($K$5:K17,MATCH(C18&amp;"#"&amp;(J18-1),$L$5:L17,0)),0)&lt;0,IFERROR(INDEX($K$5:K17,MATCH(C18&amp;"#"&amp;(J18-1),$L$5:L17,0)),0)-1,-1)))</f>
        <v/>
      </c>
      <c r="L18">
        <f>IF(J18="","",C18&amp;"#"&amp;J18)</f>
        <v/>
      </c>
    </row>
    <row r="19">
      <c r="A19" s="40" t="n">
        <v>3</v>
      </c>
      <c r="B19" s="44" t="n">
        <v>46108</v>
      </c>
      <c r="C19" s="40" t="inlineStr">
        <is>
          <t>Barry Whitlock</t>
        </is>
      </c>
      <c r="D19" s="40" t="inlineStr">
        <is>
          <t>Over 45.5 points, Storm v Rabbitohs</t>
        </is>
      </c>
      <c r="E19" s="42" t="n">
        <v>1.75</v>
      </c>
      <c r="F19" s="40" t="inlineStr">
        <is>
          <t>L</t>
        </is>
      </c>
      <c r="G19" s="45">
        <f>IF(F19="W",(E19-1)*100,IF(F19="L",-100,IF(F19="V",0,"")))</f>
        <v/>
      </c>
      <c r="I19">
        <f>IF(AND(A19&lt;&gt;"",F19&lt;&gt;"V",E19&gt;0),LN(E19),0)</f>
        <v/>
      </c>
      <c r="J19">
        <f>IF(OR(C19="",F19="",F19="V"),"",COUNTIFS($C$5:C19,C19,$F$5:F19,"W")+COUNTIFS($C$5:C19,C19,$F$5:F19,"L"))</f>
        <v/>
      </c>
      <c r="K19">
        <f>IF(J19="","",IF(F19="W",IF(IFERROR(INDEX($K$5:K18,MATCH(C19&amp;"#"&amp;(J19-1),$L$5:L18,0)),0)&gt;0,IFERROR(INDEX($K$5:K18,MATCH(C19&amp;"#"&amp;(J19-1),$L$5:L18,0)),0)+1,1),IF(IFERROR(INDEX($K$5:K18,MATCH(C19&amp;"#"&amp;(J19-1),$L$5:L18,0)),0)&lt;0,IFERROR(INDEX($K$5:K18,MATCH(C19&amp;"#"&amp;(J19-1),$L$5:L18,0)),0)-1,-1)))</f>
        <v/>
      </c>
      <c r="L19">
        <f>IF(J19="","",C19&amp;"#"&amp;J19)</f>
        <v/>
      </c>
    </row>
    <row r="20">
      <c r="A20" s="40" t="n">
        <v>3</v>
      </c>
      <c r="B20" s="44" t="n">
        <v>46108</v>
      </c>
      <c r="C20" s="40" t="inlineStr">
        <is>
          <t>Josh Hendren</t>
        </is>
      </c>
      <c r="D20" s="40" t="inlineStr">
        <is>
          <t>Djokovic to win</t>
        </is>
      </c>
      <c r="E20" s="42" t="n">
        <v>1.55</v>
      </c>
      <c r="F20" s="40" t="inlineStr">
        <is>
          <t>W</t>
        </is>
      </c>
      <c r="G20" s="45">
        <f>IF(F20="W",(E20-1)*100,IF(F20="L",-100,IF(F20="V",0,"")))</f>
        <v/>
      </c>
      <c r="I20">
        <f>IF(AND(A20&lt;&gt;"",F20&lt;&gt;"V",E20&gt;0),LN(E20),0)</f>
        <v/>
      </c>
      <c r="J20">
        <f>IF(OR(C20="",F20="",F20="V"),"",COUNTIFS($C$5:C20,C20,$F$5:F20,"W")+COUNTIFS($C$5:C20,C20,$F$5:F20,"L"))</f>
        <v/>
      </c>
      <c r="K20">
        <f>IF(J20="","",IF(F20="W",IF(IFERROR(INDEX($K$5:K19,MATCH(C20&amp;"#"&amp;(J20-1),$L$5:L19,0)),0)&gt;0,IFERROR(INDEX($K$5:K19,MATCH(C20&amp;"#"&amp;(J20-1),$L$5:L19,0)),0)+1,1),IF(IFERROR(INDEX($K$5:K19,MATCH(C20&amp;"#"&amp;(J20-1),$L$5:L19,0)),0)&lt;0,IFERROR(INDEX($K$5:K19,MATCH(C20&amp;"#"&amp;(J20-1),$L$5:L19,0)),0)-1,-1)))</f>
        <v/>
      </c>
      <c r="L20">
        <f>IF(J20="","",C20&amp;"#"&amp;J20)</f>
        <v/>
      </c>
    </row>
    <row r="21">
      <c r="A21" s="40" t="n">
        <v>3</v>
      </c>
      <c r="B21" s="44" t="n">
        <v>46108</v>
      </c>
      <c r="C21" s="40" t="inlineStr">
        <is>
          <t>Scott Vaega</t>
        </is>
      </c>
      <c r="D21" s="40" t="inlineStr">
        <is>
          <t>Race 3 Rosehill, No. 2 to win</t>
        </is>
      </c>
      <c r="E21" s="42" t="n">
        <v>3.1</v>
      </c>
      <c r="F21" s="40" t="inlineStr">
        <is>
          <t>L</t>
        </is>
      </c>
      <c r="G21" s="45">
        <f>IF(F21="W",(E21-1)*100,IF(F21="L",-100,IF(F21="V",0,"")))</f>
        <v/>
      </c>
      <c r="I21">
        <f>IF(AND(A21&lt;&gt;"",F21&lt;&gt;"V",E21&gt;0),LN(E21),0)</f>
        <v/>
      </c>
      <c r="J21">
        <f>IF(OR(C21="",F21="",F21="V"),"",COUNTIFS($C$5:C21,C21,$F$5:F21,"W")+COUNTIFS($C$5:C21,C21,$F$5:F21,"L"))</f>
        <v/>
      </c>
      <c r="K21">
        <f>IF(J21="","",IF(F21="W",IF(IFERROR(INDEX($K$5:K20,MATCH(C21&amp;"#"&amp;(J21-1),$L$5:L20,0)),0)&gt;0,IFERROR(INDEX($K$5:K20,MATCH(C21&amp;"#"&amp;(J21-1),$L$5:L20,0)),0)+1,1),IF(IFERROR(INDEX($K$5:K20,MATCH(C21&amp;"#"&amp;(J21-1),$L$5:L20,0)),0)&lt;0,IFERROR(INDEX($K$5:K20,MATCH(C21&amp;"#"&amp;(J21-1),$L$5:L20,0)),0)-1,-1)))</f>
        <v/>
      </c>
      <c r="L21">
        <f>IF(J21="","",C21&amp;"#"&amp;J21)</f>
        <v/>
      </c>
    </row>
    <row r="22">
      <c r="A22" s="40" t="n">
        <v>3</v>
      </c>
      <c r="B22" s="44" t="n">
        <v>46108</v>
      </c>
      <c r="C22" s="40" t="inlineStr">
        <is>
          <t>Nathan Prowse</t>
        </is>
      </c>
      <c r="D22" s="40" t="inlineStr">
        <is>
          <t>Cowboys +8.5</t>
        </is>
      </c>
      <c r="E22" s="42" t="n">
        <v>1.65</v>
      </c>
      <c r="F22" s="40" t="inlineStr">
        <is>
          <t>W</t>
        </is>
      </c>
      <c r="G22" s="45">
        <f>IF(F22="W",(E22-1)*100,IF(F22="L",-100,IF(F22="V",0,"")))</f>
        <v/>
      </c>
      <c r="I22">
        <f>IF(AND(A22&lt;&gt;"",F22&lt;&gt;"V",E22&gt;0),LN(E22),0)</f>
        <v/>
      </c>
      <c r="J22">
        <f>IF(OR(C22="",F22="",F22="V"),"",COUNTIFS($C$5:C22,C22,$F$5:F22,"W")+COUNTIFS($C$5:C22,C22,$F$5:F22,"L"))</f>
        <v/>
      </c>
      <c r="K22">
        <f>IF(J22="","",IF(F22="W",IF(IFERROR(INDEX($K$5:K21,MATCH(C22&amp;"#"&amp;(J22-1),$L$5:L21,0)),0)&gt;0,IFERROR(INDEX($K$5:K21,MATCH(C22&amp;"#"&amp;(J22-1),$L$5:L21,0)),0)+1,1),IF(IFERROR(INDEX($K$5:K21,MATCH(C22&amp;"#"&amp;(J22-1),$L$5:L21,0)),0)&lt;0,IFERROR(INDEX($K$5:K21,MATCH(C22&amp;"#"&amp;(J22-1),$L$5:L21,0)),0)-1,-1)))</f>
        <v/>
      </c>
      <c r="L22">
        <f>IF(J22="","",C22&amp;"#"&amp;J22)</f>
        <v/>
      </c>
    </row>
    <row r="23">
      <c r="A23" s="40" t="n">
        <v>4</v>
      </c>
      <c r="B23" s="44" t="n">
        <v>46115</v>
      </c>
      <c r="C23" s="40" t="inlineStr">
        <is>
          <t>Dean Kostas</t>
        </is>
      </c>
      <c r="D23" s="40" t="inlineStr">
        <is>
          <t>Sea Eagles to beat Dragons</t>
        </is>
      </c>
      <c r="E23" s="42" t="n">
        <v>1.5</v>
      </c>
      <c r="F23" s="40" t="inlineStr">
        <is>
          <t>L</t>
        </is>
      </c>
      <c r="G23" s="45">
        <f>IF(F23="W",(E23-1)*100,IF(F23="L",-100,IF(F23="V",0,"")))</f>
        <v/>
      </c>
      <c r="I23">
        <f>IF(AND(A23&lt;&gt;"",F23&lt;&gt;"V",E23&gt;0),LN(E23),0)</f>
        <v/>
      </c>
      <c r="J23">
        <f>IF(OR(C23="",F23="",F23="V"),"",COUNTIFS($C$5:C23,C23,$F$5:F23,"W")+COUNTIFS($C$5:C23,C23,$F$5:F23,"L"))</f>
        <v/>
      </c>
      <c r="K23">
        <f>IF(J23="","",IF(F23="W",IF(IFERROR(INDEX($K$5:K22,MATCH(C23&amp;"#"&amp;(J23-1),$L$5:L22,0)),0)&gt;0,IFERROR(INDEX($K$5:K22,MATCH(C23&amp;"#"&amp;(J23-1),$L$5:L22,0)),0)+1,1),IF(IFERROR(INDEX($K$5:K22,MATCH(C23&amp;"#"&amp;(J23-1),$L$5:L22,0)),0)&lt;0,IFERROR(INDEX($K$5:K22,MATCH(C23&amp;"#"&amp;(J23-1),$L$5:L22,0)),0)-1,-1)))</f>
        <v/>
      </c>
      <c r="L23">
        <f>IF(J23="","",C23&amp;"#"&amp;J23)</f>
        <v/>
      </c>
    </row>
    <row r="24">
      <c r="A24" s="40" t="n">
        <v>4</v>
      </c>
      <c r="B24" s="44" t="n">
        <v>46115</v>
      </c>
      <c r="C24" s="40" t="inlineStr">
        <is>
          <t>Rob Callaghan</t>
        </is>
      </c>
      <c r="D24" s="40" t="inlineStr">
        <is>
          <t>Brisbane Lions to beat Sydney</t>
        </is>
      </c>
      <c r="E24" s="42" t="n">
        <v>1.65</v>
      </c>
      <c r="F24" s="40" t="inlineStr">
        <is>
          <t>W</t>
        </is>
      </c>
      <c r="G24" s="45">
        <f>IF(F24="W",(E24-1)*100,IF(F24="L",-100,IF(F24="V",0,"")))</f>
        <v/>
      </c>
      <c r="I24">
        <f>IF(AND(A24&lt;&gt;"",F24&lt;&gt;"V",E24&gt;0),LN(E24),0)</f>
        <v/>
      </c>
      <c r="J24">
        <f>IF(OR(C24="",F24="",F24="V"),"",COUNTIFS($C$5:C24,C24,$F$5:F24,"W")+COUNTIFS($C$5:C24,C24,$F$5:F24,"L"))</f>
        <v/>
      </c>
      <c r="K24">
        <f>IF(J24="","",IF(F24="W",IF(IFERROR(INDEX($K$5:K23,MATCH(C24&amp;"#"&amp;(J24-1),$L$5:L23,0)),0)&gt;0,IFERROR(INDEX($K$5:K23,MATCH(C24&amp;"#"&amp;(J24-1),$L$5:L23,0)),0)+1,1),IF(IFERROR(INDEX($K$5:K23,MATCH(C24&amp;"#"&amp;(J24-1),$L$5:L23,0)),0)&lt;0,IFERROR(INDEX($K$5:K23,MATCH(C24&amp;"#"&amp;(J24-1),$L$5:L23,0)),0)-1,-1)))</f>
        <v/>
      </c>
      <c r="L24">
        <f>IF(J24="","",C24&amp;"#"&amp;J24)</f>
        <v/>
      </c>
    </row>
    <row r="25">
      <c r="A25" s="40" t="n">
        <v>4</v>
      </c>
      <c r="B25" s="44" t="n">
        <v>46115</v>
      </c>
      <c r="C25" s="40" t="inlineStr">
        <is>
          <t>Barry Whitlock</t>
        </is>
      </c>
      <c r="D25" s="40" t="inlineStr">
        <is>
          <t>Under 40.5 points, Bulldogs v Titans</t>
        </is>
      </c>
      <c r="E25" s="42" t="n">
        <v>1.8</v>
      </c>
      <c r="F25" s="40" t="inlineStr">
        <is>
          <t>W</t>
        </is>
      </c>
      <c r="G25" s="45">
        <f>IF(F25="W",(E25-1)*100,IF(F25="L",-100,IF(F25="V",0,"")))</f>
        <v/>
      </c>
      <c r="I25">
        <f>IF(AND(A25&lt;&gt;"",F25&lt;&gt;"V",E25&gt;0),LN(E25),0)</f>
        <v/>
      </c>
      <c r="J25">
        <f>IF(OR(C25="",F25="",F25="V"),"",COUNTIFS($C$5:C25,C25,$F$5:F25,"W")+COUNTIFS($C$5:C25,C25,$F$5:F25,"L"))</f>
        <v/>
      </c>
      <c r="K25">
        <f>IF(J25="","",IF(F25="W",IF(IFERROR(INDEX($K$5:K24,MATCH(C25&amp;"#"&amp;(J25-1),$L$5:L24,0)),0)&gt;0,IFERROR(INDEX($K$5:K24,MATCH(C25&amp;"#"&amp;(J25-1),$L$5:L24,0)),0)+1,1),IF(IFERROR(INDEX($K$5:K24,MATCH(C25&amp;"#"&amp;(J25-1),$L$5:L24,0)),0)&lt;0,IFERROR(INDEX($K$5:K24,MATCH(C25&amp;"#"&amp;(J25-1),$L$5:L24,0)),0)-1,-1)))</f>
        <v/>
      </c>
      <c r="L25">
        <f>IF(J25="","",C25&amp;"#"&amp;J25)</f>
        <v/>
      </c>
    </row>
    <row r="26">
      <c r="A26" s="40" t="n">
        <v>4</v>
      </c>
      <c r="B26" s="44" t="n">
        <v>46115</v>
      </c>
      <c r="C26" s="40" t="inlineStr">
        <is>
          <t>Josh Hendren</t>
        </is>
      </c>
      <c r="D26" s="40" t="inlineStr">
        <is>
          <t>Swiatek to win</t>
        </is>
      </c>
      <c r="E26" s="42" t="n">
        <v>1.5</v>
      </c>
      <c r="F26" s="40" t="inlineStr">
        <is>
          <t>W</t>
        </is>
      </c>
      <c r="G26" s="45">
        <f>IF(F26="W",(E26-1)*100,IF(F26="L",-100,IF(F26="V",0,"")))</f>
        <v/>
      </c>
      <c r="I26">
        <f>IF(AND(A26&lt;&gt;"",F26&lt;&gt;"V",E26&gt;0),LN(E26),0)</f>
        <v/>
      </c>
      <c r="J26">
        <f>IF(OR(C26="",F26="",F26="V"),"",COUNTIFS($C$5:C26,C26,$F$5:F26,"W")+COUNTIFS($C$5:C26,C26,$F$5:F26,"L"))</f>
        <v/>
      </c>
      <c r="K26">
        <f>IF(J26="","",IF(F26="W",IF(IFERROR(INDEX($K$5:K25,MATCH(C26&amp;"#"&amp;(J26-1),$L$5:L25,0)),0)&gt;0,IFERROR(INDEX($K$5:K25,MATCH(C26&amp;"#"&amp;(J26-1),$L$5:L25,0)),0)+1,1),IF(IFERROR(INDEX($K$5:K25,MATCH(C26&amp;"#"&amp;(J26-1),$L$5:L25,0)),0)&lt;0,IFERROR(INDEX($K$5:K25,MATCH(C26&amp;"#"&amp;(J26-1),$L$5:L25,0)),0)-1,-1)))</f>
        <v/>
      </c>
      <c r="L26">
        <f>IF(J26="","",C26&amp;"#"&amp;J26)</f>
        <v/>
      </c>
    </row>
    <row r="27">
      <c r="A27" s="40" t="n">
        <v>4</v>
      </c>
      <c r="B27" s="44" t="n">
        <v>46115</v>
      </c>
      <c r="C27" s="40" t="inlineStr">
        <is>
          <t>Scott Vaega</t>
        </is>
      </c>
      <c r="D27" s="40" t="inlineStr">
        <is>
          <t>Race 8 Caulfield, No. 6 to win</t>
        </is>
      </c>
      <c r="E27" s="42" t="n">
        <v>2.6</v>
      </c>
      <c r="F27" s="40" t="inlineStr">
        <is>
          <t>W</t>
        </is>
      </c>
      <c r="G27" s="45">
        <f>IF(F27="W",(E27-1)*100,IF(F27="L",-100,IF(F27="V",0,"")))</f>
        <v/>
      </c>
      <c r="I27">
        <f>IF(AND(A27&lt;&gt;"",F27&lt;&gt;"V",E27&gt;0),LN(E27),0)</f>
        <v/>
      </c>
      <c r="J27">
        <f>IF(OR(C27="",F27="",F27="V"),"",COUNTIFS($C$5:C27,C27,$F$5:F27,"W")+COUNTIFS($C$5:C27,C27,$F$5:F27,"L"))</f>
        <v/>
      </c>
      <c r="K27">
        <f>IF(J27="","",IF(F27="W",IF(IFERROR(INDEX($K$5:K26,MATCH(C27&amp;"#"&amp;(J27-1),$L$5:L26,0)),0)&gt;0,IFERROR(INDEX($K$5:K26,MATCH(C27&amp;"#"&amp;(J27-1),$L$5:L26,0)),0)+1,1),IF(IFERROR(INDEX($K$5:K26,MATCH(C27&amp;"#"&amp;(J27-1),$L$5:L26,0)),0)&lt;0,IFERROR(INDEX($K$5:K26,MATCH(C27&amp;"#"&amp;(J27-1),$L$5:L26,0)),0)-1,-1)))</f>
        <v/>
      </c>
      <c r="L27">
        <f>IF(J27="","",C27&amp;"#"&amp;J27)</f>
        <v/>
      </c>
    </row>
    <row r="28">
      <c r="A28" s="40" t="n">
        <v>4</v>
      </c>
      <c r="B28" s="44" t="n">
        <v>46115</v>
      </c>
      <c r="C28" s="40" t="inlineStr">
        <is>
          <t>Nathan Prowse</t>
        </is>
      </c>
      <c r="D28" s="40" t="inlineStr">
        <is>
          <t>Panthers -6.5</t>
        </is>
      </c>
      <c r="E28" s="42" t="n">
        <v>1.9</v>
      </c>
      <c r="F28" s="40" t="inlineStr">
        <is>
          <t>L</t>
        </is>
      </c>
      <c r="G28" s="45">
        <f>IF(F28="W",(E28-1)*100,IF(F28="L",-100,IF(F28="V",0,"")))</f>
        <v/>
      </c>
      <c r="I28">
        <f>IF(AND(A28&lt;&gt;"",F28&lt;&gt;"V",E28&gt;0),LN(E28),0)</f>
        <v/>
      </c>
      <c r="J28">
        <f>IF(OR(C28="",F28="",F28="V"),"",COUNTIFS($C$5:C28,C28,$F$5:F28,"W")+COUNTIFS($C$5:C28,C28,$F$5:F28,"L"))</f>
        <v/>
      </c>
      <c r="K28">
        <f>IF(J28="","",IF(F28="W",IF(IFERROR(INDEX($K$5:K27,MATCH(C28&amp;"#"&amp;(J28-1),$L$5:L27,0)),0)&gt;0,IFERROR(INDEX($K$5:K27,MATCH(C28&amp;"#"&amp;(J28-1),$L$5:L27,0)),0)+1,1),IF(IFERROR(INDEX($K$5:K27,MATCH(C28&amp;"#"&amp;(J28-1),$L$5:L27,0)),0)&lt;0,IFERROR(INDEX($K$5:K27,MATCH(C28&amp;"#"&amp;(J28-1),$L$5:L27,0)),0)-1,-1)))</f>
        <v/>
      </c>
      <c r="L28">
        <f>IF(J28="","",C28&amp;"#"&amp;J28)</f>
        <v/>
      </c>
    </row>
    <row r="29">
      <c r="A29" s="40" t="n">
        <v>5</v>
      </c>
      <c r="B29" s="44" t="n">
        <v>46122</v>
      </c>
      <c r="C29" s="40" t="inlineStr">
        <is>
          <t>Dean Kostas</t>
        </is>
      </c>
      <c r="D29" s="40" t="inlineStr">
        <is>
          <t>Panthers to beat Roosters</t>
        </is>
      </c>
      <c r="E29" s="42" t="n">
        <v>1.6</v>
      </c>
      <c r="F29" s="40" t="inlineStr">
        <is>
          <t>W</t>
        </is>
      </c>
      <c r="G29" s="45">
        <f>IF(F29="W",(E29-1)*100,IF(F29="L",-100,IF(F29="V",0,"")))</f>
        <v/>
      </c>
      <c r="I29">
        <f>IF(AND(A29&lt;&gt;"",F29&lt;&gt;"V",E29&gt;0),LN(E29),0)</f>
        <v/>
      </c>
      <c r="J29">
        <f>IF(OR(C29="",F29="",F29="V"),"",COUNTIFS($C$5:C29,C29,$F$5:F29,"W")+COUNTIFS($C$5:C29,C29,$F$5:F29,"L"))</f>
        <v/>
      </c>
      <c r="K29">
        <f>IF(J29="","",IF(F29="W",IF(IFERROR(INDEX($K$5:K28,MATCH(C29&amp;"#"&amp;(J29-1),$L$5:L28,0)),0)&gt;0,IFERROR(INDEX($K$5:K28,MATCH(C29&amp;"#"&amp;(J29-1),$L$5:L28,0)),0)+1,1),IF(IFERROR(INDEX($K$5:K28,MATCH(C29&amp;"#"&amp;(J29-1),$L$5:L28,0)),0)&lt;0,IFERROR(INDEX($K$5:K28,MATCH(C29&amp;"#"&amp;(J29-1),$L$5:L28,0)),0)-1,-1)))</f>
        <v/>
      </c>
      <c r="L29">
        <f>IF(J29="","",C29&amp;"#"&amp;J29)</f>
        <v/>
      </c>
    </row>
    <row r="30">
      <c r="A30" s="40" t="n">
        <v>5</v>
      </c>
      <c r="B30" s="44" t="n">
        <v>46122</v>
      </c>
      <c r="C30" s="40" t="inlineStr">
        <is>
          <t>Rob Callaghan</t>
        </is>
      </c>
      <c r="D30" s="40" t="inlineStr">
        <is>
          <t>Hawthorn to beat Essendon</t>
        </is>
      </c>
      <c r="E30" s="42" t="n">
        <v>1.55</v>
      </c>
      <c r="F30" s="40" t="inlineStr">
        <is>
          <t>W</t>
        </is>
      </c>
      <c r="G30" s="45">
        <f>IF(F30="W",(E30-1)*100,IF(F30="L",-100,IF(F30="V",0,"")))</f>
        <v/>
      </c>
      <c r="I30">
        <f>IF(AND(A30&lt;&gt;"",F30&lt;&gt;"V",E30&gt;0),LN(E30),0)</f>
        <v/>
      </c>
      <c r="J30">
        <f>IF(OR(C30="",F30="",F30="V"),"",COUNTIFS($C$5:C30,C30,$F$5:F30,"W")+COUNTIFS($C$5:C30,C30,$F$5:F30,"L"))</f>
        <v/>
      </c>
      <c r="K30">
        <f>IF(J30="","",IF(F30="W",IF(IFERROR(INDEX($K$5:K29,MATCH(C30&amp;"#"&amp;(J30-1),$L$5:L29,0)),0)&gt;0,IFERROR(INDEX($K$5:K29,MATCH(C30&amp;"#"&amp;(J30-1),$L$5:L29,0)),0)+1,1),IF(IFERROR(INDEX($K$5:K29,MATCH(C30&amp;"#"&amp;(J30-1),$L$5:L29,0)),0)&lt;0,IFERROR(INDEX($K$5:K29,MATCH(C30&amp;"#"&amp;(J30-1),$L$5:L29,0)),0)-1,-1)))</f>
        <v/>
      </c>
      <c r="L30">
        <f>IF(J30="","",C30&amp;"#"&amp;J30)</f>
        <v/>
      </c>
    </row>
    <row r="31">
      <c r="A31" s="40" t="n">
        <v>5</v>
      </c>
      <c r="B31" s="44" t="n">
        <v>46122</v>
      </c>
      <c r="C31" s="40" t="inlineStr">
        <is>
          <t>Barry Whitlock</t>
        </is>
      </c>
      <c r="D31" s="40" t="inlineStr">
        <is>
          <t>Over 43.5 points, Sharks v Eels</t>
        </is>
      </c>
      <c r="E31" s="42" t="n">
        <v>1.85</v>
      </c>
      <c r="F31" s="40" t="inlineStr">
        <is>
          <t>W</t>
        </is>
      </c>
      <c r="G31" s="45">
        <f>IF(F31="W",(E31-1)*100,IF(F31="L",-100,IF(F31="V",0,"")))</f>
        <v/>
      </c>
      <c r="I31">
        <f>IF(AND(A31&lt;&gt;"",F31&lt;&gt;"V",E31&gt;0),LN(E31),0)</f>
        <v/>
      </c>
      <c r="J31">
        <f>IF(OR(C31="",F31="",F31="V"),"",COUNTIFS($C$5:C31,C31,$F$5:F31,"W")+COUNTIFS($C$5:C31,C31,$F$5:F31,"L"))</f>
        <v/>
      </c>
      <c r="K31">
        <f>IF(J31="","",IF(F31="W",IF(IFERROR(INDEX($K$5:K30,MATCH(C31&amp;"#"&amp;(J31-1),$L$5:L30,0)),0)&gt;0,IFERROR(INDEX($K$5:K30,MATCH(C31&amp;"#"&amp;(J31-1),$L$5:L30,0)),0)+1,1),IF(IFERROR(INDEX($K$5:K30,MATCH(C31&amp;"#"&amp;(J31-1),$L$5:L30,0)),0)&lt;0,IFERROR(INDEX($K$5:K30,MATCH(C31&amp;"#"&amp;(J31-1),$L$5:L30,0)),0)-1,-1)))</f>
        <v/>
      </c>
      <c r="L31">
        <f>IF(J31="","",C31&amp;"#"&amp;J31)</f>
        <v/>
      </c>
    </row>
    <row r="32">
      <c r="A32" s="40" t="n">
        <v>5</v>
      </c>
      <c r="B32" s="44" t="n">
        <v>46122</v>
      </c>
      <c r="C32" s="40" t="inlineStr">
        <is>
          <t>Josh Hendren</t>
        </is>
      </c>
      <c r="D32" s="40" t="inlineStr">
        <is>
          <t>Alcaraz to win</t>
        </is>
      </c>
      <c r="E32" s="42" t="n">
        <v>1.5</v>
      </c>
      <c r="F32" s="40" t="inlineStr">
        <is>
          <t>W</t>
        </is>
      </c>
      <c r="G32" s="45">
        <f>IF(F32="W",(E32-1)*100,IF(F32="L",-100,IF(F32="V",0,"")))</f>
        <v/>
      </c>
      <c r="I32">
        <f>IF(AND(A32&lt;&gt;"",F32&lt;&gt;"V",E32&gt;0),LN(E32),0)</f>
        <v/>
      </c>
      <c r="J32">
        <f>IF(OR(C32="",F32="",F32="V"),"",COUNTIFS($C$5:C32,C32,$F$5:F32,"W")+COUNTIFS($C$5:C32,C32,$F$5:F32,"L"))</f>
        <v/>
      </c>
      <c r="K32">
        <f>IF(J32="","",IF(F32="W",IF(IFERROR(INDEX($K$5:K31,MATCH(C32&amp;"#"&amp;(J32-1),$L$5:L31,0)),0)&gt;0,IFERROR(INDEX($K$5:K31,MATCH(C32&amp;"#"&amp;(J32-1),$L$5:L31,0)),0)+1,1),IF(IFERROR(INDEX($K$5:K31,MATCH(C32&amp;"#"&amp;(J32-1),$L$5:L31,0)),0)&lt;0,IFERROR(INDEX($K$5:K31,MATCH(C32&amp;"#"&amp;(J32-1),$L$5:L31,0)),0)-1,-1)))</f>
        <v/>
      </c>
      <c r="L32">
        <f>IF(J32="","",C32&amp;"#"&amp;J32)</f>
        <v/>
      </c>
    </row>
    <row r="33">
      <c r="A33" s="40" t="n">
        <v>5</v>
      </c>
      <c r="B33" s="44" t="n">
        <v>46122</v>
      </c>
      <c r="C33" s="40" t="inlineStr">
        <is>
          <t>Scott Vaega</t>
        </is>
      </c>
      <c r="D33" s="40" t="inlineStr">
        <is>
          <t>Race 6 Eagle Farm, No. 1 to win</t>
        </is>
      </c>
      <c r="E33" s="42" t="n">
        <v>2.4</v>
      </c>
      <c r="F33" s="40" t="inlineStr">
        <is>
          <t>W</t>
        </is>
      </c>
      <c r="G33" s="45">
        <f>IF(F33="W",(E33-1)*100,IF(F33="L",-100,IF(F33="V",0,"")))</f>
        <v/>
      </c>
      <c r="I33">
        <f>IF(AND(A33&lt;&gt;"",F33&lt;&gt;"V",E33&gt;0),LN(E33),0)</f>
        <v/>
      </c>
      <c r="J33">
        <f>IF(OR(C33="",F33="",F33="V"),"",COUNTIFS($C$5:C33,C33,$F$5:F33,"W")+COUNTIFS($C$5:C33,C33,$F$5:F33,"L"))</f>
        <v/>
      </c>
      <c r="K33">
        <f>IF(J33="","",IF(F33="W",IF(IFERROR(INDEX($K$5:K32,MATCH(C33&amp;"#"&amp;(J33-1),$L$5:L32,0)),0)&gt;0,IFERROR(INDEX($K$5:K32,MATCH(C33&amp;"#"&amp;(J33-1),$L$5:L32,0)),0)+1,1),IF(IFERROR(INDEX($K$5:K32,MATCH(C33&amp;"#"&amp;(J33-1),$L$5:L32,0)),0)&lt;0,IFERROR(INDEX($K$5:K32,MATCH(C33&amp;"#"&amp;(J33-1),$L$5:L32,0)),0)-1,-1)))</f>
        <v/>
      </c>
      <c r="L33">
        <f>IF(J33="","",C33&amp;"#"&amp;J33)</f>
        <v/>
      </c>
    </row>
    <row r="34">
      <c r="A34" s="40" t="n">
        <v>5</v>
      </c>
      <c r="B34" s="44" t="n">
        <v>46122</v>
      </c>
      <c r="C34" s="40" t="inlineStr">
        <is>
          <t>Nathan Prowse</t>
        </is>
      </c>
      <c r="D34" s="40" t="inlineStr">
        <is>
          <t>Rabbitohs +2.5</t>
        </is>
      </c>
      <c r="E34" s="42" t="n">
        <v>1.75</v>
      </c>
      <c r="F34" s="40" t="inlineStr">
        <is>
          <t>W</t>
        </is>
      </c>
      <c r="G34" s="45">
        <f>IF(F34="W",(E34-1)*100,IF(F34="L",-100,IF(F34="V",0,"")))</f>
        <v/>
      </c>
      <c r="I34">
        <f>IF(AND(A34&lt;&gt;"",F34&lt;&gt;"V",E34&gt;0),LN(E34),0)</f>
        <v/>
      </c>
      <c r="J34">
        <f>IF(OR(C34="",F34="",F34="V"),"",COUNTIFS($C$5:C34,C34,$F$5:F34,"W")+COUNTIFS($C$5:C34,C34,$F$5:F34,"L"))</f>
        <v/>
      </c>
      <c r="K34">
        <f>IF(J34="","",IF(F34="W",IF(IFERROR(INDEX($K$5:K33,MATCH(C34&amp;"#"&amp;(J34-1),$L$5:L33,0)),0)&gt;0,IFERROR(INDEX($K$5:K33,MATCH(C34&amp;"#"&amp;(J34-1),$L$5:L33,0)),0)+1,1),IF(IFERROR(INDEX($K$5:K33,MATCH(C34&amp;"#"&amp;(J34-1),$L$5:L33,0)),0)&lt;0,IFERROR(INDEX($K$5:K33,MATCH(C34&amp;"#"&amp;(J34-1),$L$5:L33,0)),0)-1,-1)))</f>
        <v/>
      </c>
      <c r="L34">
        <f>IF(J34="","",C34&amp;"#"&amp;J34)</f>
        <v/>
      </c>
    </row>
    <row r="35">
      <c r="A35" s="40" t="n">
        <v>6</v>
      </c>
      <c r="B35" s="44" t="n">
        <v>46129</v>
      </c>
      <c r="C35" s="40" t="inlineStr">
        <is>
          <t>Dean Kostas</t>
        </is>
      </c>
      <c r="D35" s="40" t="inlineStr">
        <is>
          <t>Storm -10.5</t>
        </is>
      </c>
      <c r="E35" s="42" t="n">
        <v>1.9</v>
      </c>
      <c r="F35" s="40" t="inlineStr">
        <is>
          <t>L</t>
        </is>
      </c>
      <c r="G35" s="45">
        <f>IF(F35="W",(E35-1)*100,IF(F35="L",-100,IF(F35="V",0,"")))</f>
        <v/>
      </c>
      <c r="I35">
        <f>IF(AND(A35&lt;&gt;"",F35&lt;&gt;"V",E35&gt;0),LN(E35),0)</f>
        <v/>
      </c>
      <c r="J35">
        <f>IF(OR(C35="",F35="",F35="V"),"",COUNTIFS($C$5:C35,C35,$F$5:F35,"W")+COUNTIFS($C$5:C35,C35,$F$5:F35,"L"))</f>
        <v/>
      </c>
      <c r="K35">
        <f>IF(J35="","",IF(F35="W",IF(IFERROR(INDEX($K$5:K34,MATCH(C35&amp;"#"&amp;(J35-1),$L$5:L34,0)),0)&gt;0,IFERROR(INDEX($K$5:K34,MATCH(C35&amp;"#"&amp;(J35-1),$L$5:L34,0)),0)+1,1),IF(IFERROR(INDEX($K$5:K34,MATCH(C35&amp;"#"&amp;(J35-1),$L$5:L34,0)),0)&lt;0,IFERROR(INDEX($K$5:K34,MATCH(C35&amp;"#"&amp;(J35-1),$L$5:L34,0)),0)-1,-1)))</f>
        <v/>
      </c>
      <c r="L35">
        <f>IF(J35="","",C35&amp;"#"&amp;J35)</f>
        <v/>
      </c>
    </row>
    <row r="36">
      <c r="A36" s="40" t="n">
        <v>6</v>
      </c>
      <c r="B36" s="44" t="n">
        <v>46129</v>
      </c>
      <c r="C36" s="40" t="inlineStr">
        <is>
          <t>Rob Callaghan</t>
        </is>
      </c>
      <c r="D36" s="40" t="inlineStr">
        <is>
          <t>Collingwood to beat Carlton</t>
        </is>
      </c>
      <c r="E36" s="42" t="n">
        <v>1.7</v>
      </c>
      <c r="F36" s="40" t="inlineStr">
        <is>
          <t>W</t>
        </is>
      </c>
      <c r="G36" s="45">
        <f>IF(F36="W",(E36-1)*100,IF(F36="L",-100,IF(F36="V",0,"")))</f>
        <v/>
      </c>
      <c r="I36">
        <f>IF(AND(A36&lt;&gt;"",F36&lt;&gt;"V",E36&gt;0),LN(E36),0)</f>
        <v/>
      </c>
      <c r="J36">
        <f>IF(OR(C36="",F36="",F36="V"),"",COUNTIFS($C$5:C36,C36,$F$5:F36,"W")+COUNTIFS($C$5:C36,C36,$F$5:F36,"L"))</f>
        <v/>
      </c>
      <c r="K36">
        <f>IF(J36="","",IF(F36="W",IF(IFERROR(INDEX($K$5:K35,MATCH(C36&amp;"#"&amp;(J36-1),$L$5:L35,0)),0)&gt;0,IFERROR(INDEX($K$5:K35,MATCH(C36&amp;"#"&amp;(J36-1),$L$5:L35,0)),0)+1,1),IF(IFERROR(INDEX($K$5:K35,MATCH(C36&amp;"#"&amp;(J36-1),$L$5:L35,0)),0)&lt;0,IFERROR(INDEX($K$5:K35,MATCH(C36&amp;"#"&amp;(J36-1),$L$5:L35,0)),0)-1,-1)))</f>
        <v/>
      </c>
      <c r="L36">
        <f>IF(J36="","",C36&amp;"#"&amp;J36)</f>
        <v/>
      </c>
    </row>
    <row r="37">
      <c r="A37" s="40" t="n">
        <v>6</v>
      </c>
      <c r="B37" s="44" t="n">
        <v>46129</v>
      </c>
      <c r="C37" s="40" t="inlineStr">
        <is>
          <t>Barry Whitlock</t>
        </is>
      </c>
      <c r="D37" s="40" t="inlineStr">
        <is>
          <t>Under 41.5 points, Raiders v Cowboys</t>
        </is>
      </c>
      <c r="E37" s="42" t="n">
        <v>1.8</v>
      </c>
      <c r="F37" s="40" t="inlineStr">
        <is>
          <t>W</t>
        </is>
      </c>
      <c r="G37" s="45">
        <f>IF(F37="W",(E37-1)*100,IF(F37="L",-100,IF(F37="V",0,"")))</f>
        <v/>
      </c>
      <c r="I37">
        <f>IF(AND(A37&lt;&gt;"",F37&lt;&gt;"V",E37&gt;0),LN(E37),0)</f>
        <v/>
      </c>
      <c r="J37">
        <f>IF(OR(C37="",F37="",F37="V"),"",COUNTIFS($C$5:C37,C37,$F$5:F37,"W")+COUNTIFS($C$5:C37,C37,$F$5:F37,"L"))</f>
        <v/>
      </c>
      <c r="K37">
        <f>IF(J37="","",IF(F37="W",IF(IFERROR(INDEX($K$5:K36,MATCH(C37&amp;"#"&amp;(J37-1),$L$5:L36,0)),0)&gt;0,IFERROR(INDEX($K$5:K36,MATCH(C37&amp;"#"&amp;(J37-1),$L$5:L36,0)),0)+1,1),IF(IFERROR(INDEX($K$5:K36,MATCH(C37&amp;"#"&amp;(J37-1),$L$5:L36,0)),0)&lt;0,IFERROR(INDEX($K$5:K36,MATCH(C37&amp;"#"&amp;(J37-1),$L$5:L36,0)),0)-1,-1)))</f>
        <v/>
      </c>
      <c r="L37">
        <f>IF(J37="","",C37&amp;"#"&amp;J37)</f>
        <v/>
      </c>
    </row>
    <row r="38">
      <c r="A38" s="40" t="n">
        <v>6</v>
      </c>
      <c r="B38" s="44" t="n">
        <v>46129</v>
      </c>
      <c r="C38" s="40" t="inlineStr">
        <is>
          <t>Josh Hendren</t>
        </is>
      </c>
      <c r="D38" s="40" t="inlineStr">
        <is>
          <t>Zverev to win</t>
        </is>
      </c>
      <c r="E38" s="42" t="n">
        <v>1.65</v>
      </c>
      <c r="F38" s="40" t="inlineStr">
        <is>
          <t>L</t>
        </is>
      </c>
      <c r="G38" s="45">
        <f>IF(F38="W",(E38-1)*100,IF(F38="L",-100,IF(F38="V",0,"")))</f>
        <v/>
      </c>
      <c r="I38">
        <f>IF(AND(A38&lt;&gt;"",F38&lt;&gt;"V",E38&gt;0),LN(E38),0)</f>
        <v/>
      </c>
      <c r="J38">
        <f>IF(OR(C38="",F38="",F38="V"),"",COUNTIFS($C$5:C38,C38,$F$5:F38,"W")+COUNTIFS($C$5:C38,C38,$F$5:F38,"L"))</f>
        <v/>
      </c>
      <c r="K38">
        <f>IF(J38="","",IF(F38="W",IF(IFERROR(INDEX($K$5:K37,MATCH(C38&amp;"#"&amp;(J38-1),$L$5:L37,0)),0)&gt;0,IFERROR(INDEX($K$5:K37,MATCH(C38&amp;"#"&amp;(J38-1),$L$5:L37,0)),0)+1,1),IF(IFERROR(INDEX($K$5:K37,MATCH(C38&amp;"#"&amp;(J38-1),$L$5:L37,0)),0)&lt;0,IFERROR(INDEX($K$5:K37,MATCH(C38&amp;"#"&amp;(J38-1),$L$5:L37,0)),0)-1,-1)))</f>
        <v/>
      </c>
      <c r="L38">
        <f>IF(J38="","",C38&amp;"#"&amp;J38)</f>
        <v/>
      </c>
    </row>
    <row r="39">
      <c r="A39" s="40" t="n">
        <v>6</v>
      </c>
      <c r="B39" s="44" t="n">
        <v>46129</v>
      </c>
      <c r="C39" s="40" t="inlineStr">
        <is>
          <t>Scott Vaega</t>
        </is>
      </c>
      <c r="D39" s="40" t="inlineStr">
        <is>
          <t>Race 4 Randwick, No. 7 to win</t>
        </is>
      </c>
      <c r="E39" s="42" t="n">
        <v>5</v>
      </c>
      <c r="F39" s="40" t="inlineStr">
        <is>
          <t>L</t>
        </is>
      </c>
      <c r="G39" s="45">
        <f>IF(F39="W",(E39-1)*100,IF(F39="L",-100,IF(F39="V",0,"")))</f>
        <v/>
      </c>
      <c r="I39">
        <f>IF(AND(A39&lt;&gt;"",F39&lt;&gt;"V",E39&gt;0),LN(E39),0)</f>
        <v/>
      </c>
      <c r="J39">
        <f>IF(OR(C39="",F39="",F39="V"),"",COUNTIFS($C$5:C39,C39,$F$5:F39,"W")+COUNTIFS($C$5:C39,C39,$F$5:F39,"L"))</f>
        <v/>
      </c>
      <c r="K39">
        <f>IF(J39="","",IF(F39="W",IF(IFERROR(INDEX($K$5:K38,MATCH(C39&amp;"#"&amp;(J39-1),$L$5:L38,0)),0)&gt;0,IFERROR(INDEX($K$5:K38,MATCH(C39&amp;"#"&amp;(J39-1),$L$5:L38,0)),0)+1,1),IF(IFERROR(INDEX($K$5:K38,MATCH(C39&amp;"#"&amp;(J39-1),$L$5:L38,0)),0)&lt;0,IFERROR(INDEX($K$5:K38,MATCH(C39&amp;"#"&amp;(J39-1),$L$5:L38,0)),0)-1,-1)))</f>
        <v/>
      </c>
      <c r="L39">
        <f>IF(J39="","",C39&amp;"#"&amp;J39)</f>
        <v/>
      </c>
    </row>
    <row r="40">
      <c r="A40" s="40" t="n">
        <v>6</v>
      </c>
      <c r="B40" s="44" t="n">
        <v>46129</v>
      </c>
      <c r="C40" s="40" t="inlineStr">
        <is>
          <t>Nathan Prowse</t>
        </is>
      </c>
      <c r="D40" s="40" t="inlineStr">
        <is>
          <t>Titans +12.5</t>
        </is>
      </c>
      <c r="E40" s="42" t="n">
        <v>1.55</v>
      </c>
      <c r="F40" s="40" t="inlineStr">
        <is>
          <t>W</t>
        </is>
      </c>
      <c r="G40" s="45">
        <f>IF(F40="W",(E40-1)*100,IF(F40="L",-100,IF(F40="V",0,"")))</f>
        <v/>
      </c>
      <c r="I40">
        <f>IF(AND(A40&lt;&gt;"",F40&lt;&gt;"V",E40&gt;0),LN(E40),0)</f>
        <v/>
      </c>
      <c r="J40">
        <f>IF(OR(C40="",F40="",F40="V"),"",COUNTIFS($C$5:C40,C40,$F$5:F40,"W")+COUNTIFS($C$5:C40,C40,$F$5:F40,"L"))</f>
        <v/>
      </c>
      <c r="K40">
        <f>IF(J40="","",IF(F40="W",IF(IFERROR(INDEX($K$5:K39,MATCH(C40&amp;"#"&amp;(J40-1),$L$5:L39,0)),0)&gt;0,IFERROR(INDEX($K$5:K39,MATCH(C40&amp;"#"&amp;(J40-1),$L$5:L39,0)),0)+1,1),IF(IFERROR(INDEX($K$5:K39,MATCH(C40&amp;"#"&amp;(J40-1),$L$5:L39,0)),0)&lt;0,IFERROR(INDEX($K$5:K39,MATCH(C40&amp;"#"&amp;(J40-1),$L$5:L39,0)),0)-1,-1)))</f>
        <v/>
      </c>
      <c r="L40">
        <f>IF(J40="","",C40&amp;"#"&amp;J40)</f>
        <v/>
      </c>
    </row>
    <row r="41">
      <c r="A41" s="40" t="n">
        <v>7</v>
      </c>
      <c r="B41" s="44" t="n">
        <v>46136</v>
      </c>
      <c r="C41" s="40" t="inlineStr">
        <is>
          <t>Dean Kostas</t>
        </is>
      </c>
      <c r="D41" s="40" t="inlineStr">
        <is>
          <t>Broncos to beat Dolphins</t>
        </is>
      </c>
      <c r="E41" s="42" t="n">
        <v>1.55</v>
      </c>
      <c r="F41" s="40" t="inlineStr">
        <is>
          <t>W</t>
        </is>
      </c>
      <c r="G41" s="45">
        <f>IF(F41="W",(E41-1)*100,IF(F41="L",-100,IF(F41="V",0,"")))</f>
        <v/>
      </c>
      <c r="I41">
        <f>IF(AND(A41&lt;&gt;"",F41&lt;&gt;"V",E41&gt;0),LN(E41),0)</f>
        <v/>
      </c>
      <c r="J41">
        <f>IF(OR(C41="",F41="",F41="V"),"",COUNTIFS($C$5:C41,C41,$F$5:F41,"W")+COUNTIFS($C$5:C41,C41,$F$5:F41,"L"))</f>
        <v/>
      </c>
      <c r="K41">
        <f>IF(J41="","",IF(F41="W",IF(IFERROR(INDEX($K$5:K40,MATCH(C41&amp;"#"&amp;(J41-1),$L$5:L40,0)),0)&gt;0,IFERROR(INDEX($K$5:K40,MATCH(C41&amp;"#"&amp;(J41-1),$L$5:L40,0)),0)+1,1),IF(IFERROR(INDEX($K$5:K40,MATCH(C41&amp;"#"&amp;(J41-1),$L$5:L40,0)),0)&lt;0,IFERROR(INDEX($K$5:K40,MATCH(C41&amp;"#"&amp;(J41-1),$L$5:L40,0)),0)-1,-1)))</f>
        <v/>
      </c>
      <c r="L41">
        <f>IF(J41="","",C41&amp;"#"&amp;J41)</f>
        <v/>
      </c>
    </row>
    <row r="42">
      <c r="A42" s="40" t="n">
        <v>7</v>
      </c>
      <c r="B42" s="44" t="n">
        <v>46136</v>
      </c>
      <c r="C42" s="40" t="inlineStr">
        <is>
          <t>Rob Callaghan</t>
        </is>
      </c>
      <c r="D42" s="40" t="inlineStr">
        <is>
          <t>Port Adelaide -15.5</t>
        </is>
      </c>
      <c r="E42" s="42" t="n">
        <v>1.85</v>
      </c>
      <c r="F42" s="40" t="inlineStr">
        <is>
          <t>L</t>
        </is>
      </c>
      <c r="G42" s="45">
        <f>IF(F42="W",(E42-1)*100,IF(F42="L",-100,IF(F42="V",0,"")))</f>
        <v/>
      </c>
      <c r="I42">
        <f>IF(AND(A42&lt;&gt;"",F42&lt;&gt;"V",E42&gt;0),LN(E42),0)</f>
        <v/>
      </c>
      <c r="J42">
        <f>IF(OR(C42="",F42="",F42="V"),"",COUNTIFS($C$5:C42,C42,$F$5:F42,"W")+COUNTIFS($C$5:C42,C42,$F$5:F42,"L"))</f>
        <v/>
      </c>
      <c r="K42">
        <f>IF(J42="","",IF(F42="W",IF(IFERROR(INDEX($K$5:K41,MATCH(C42&amp;"#"&amp;(J42-1),$L$5:L41,0)),0)&gt;0,IFERROR(INDEX($K$5:K41,MATCH(C42&amp;"#"&amp;(J42-1),$L$5:L41,0)),0)+1,1),IF(IFERROR(INDEX($K$5:K41,MATCH(C42&amp;"#"&amp;(J42-1),$L$5:L41,0)),0)&lt;0,IFERROR(INDEX($K$5:K41,MATCH(C42&amp;"#"&amp;(J42-1),$L$5:L41,0)),0)-1,-1)))</f>
        <v/>
      </c>
      <c r="L42">
        <f>IF(J42="","",C42&amp;"#"&amp;J42)</f>
        <v/>
      </c>
    </row>
    <row r="43">
      <c r="A43" s="40" t="n">
        <v>7</v>
      </c>
      <c r="B43" s="44" t="n">
        <v>46136</v>
      </c>
      <c r="C43" s="40" t="inlineStr">
        <is>
          <t>Barry Whitlock</t>
        </is>
      </c>
      <c r="D43" s="40" t="inlineStr">
        <is>
          <t>Over 44.5 points, Panthers v Warriors</t>
        </is>
      </c>
      <c r="E43" s="42" t="n">
        <v>1.8</v>
      </c>
      <c r="F43" s="40" t="inlineStr">
        <is>
          <t>W</t>
        </is>
      </c>
      <c r="G43" s="45">
        <f>IF(F43="W",(E43-1)*100,IF(F43="L",-100,IF(F43="V",0,"")))</f>
        <v/>
      </c>
      <c r="I43">
        <f>IF(AND(A43&lt;&gt;"",F43&lt;&gt;"V",E43&gt;0),LN(E43),0)</f>
        <v/>
      </c>
      <c r="J43">
        <f>IF(OR(C43="",F43="",F43="V"),"",COUNTIFS($C$5:C43,C43,$F$5:F43,"W")+COUNTIFS($C$5:C43,C43,$F$5:F43,"L"))</f>
        <v/>
      </c>
      <c r="K43">
        <f>IF(J43="","",IF(F43="W",IF(IFERROR(INDEX($K$5:K42,MATCH(C43&amp;"#"&amp;(J43-1),$L$5:L42,0)),0)&gt;0,IFERROR(INDEX($K$5:K42,MATCH(C43&amp;"#"&amp;(J43-1),$L$5:L42,0)),0)+1,1),IF(IFERROR(INDEX($K$5:K42,MATCH(C43&amp;"#"&amp;(J43-1),$L$5:L42,0)),0)&lt;0,IFERROR(INDEX($K$5:K42,MATCH(C43&amp;"#"&amp;(J43-1),$L$5:L42,0)),0)-1,-1)))</f>
        <v/>
      </c>
      <c r="L43">
        <f>IF(J43="","",C43&amp;"#"&amp;J43)</f>
        <v/>
      </c>
    </row>
    <row r="44">
      <c r="A44" s="40" t="n">
        <v>7</v>
      </c>
      <c r="B44" s="44" t="n">
        <v>46136</v>
      </c>
      <c r="C44" s="40" t="inlineStr">
        <is>
          <t>Josh Hendren</t>
        </is>
      </c>
      <c r="D44" s="40" t="inlineStr">
        <is>
          <t>Sinner to win in straight sets</t>
        </is>
      </c>
      <c r="E44" s="42" t="n">
        <v>1.7</v>
      </c>
      <c r="F44" s="40" t="inlineStr">
        <is>
          <t>W</t>
        </is>
      </c>
      <c r="G44" s="45">
        <f>IF(F44="W",(E44-1)*100,IF(F44="L",-100,IF(F44="V",0,"")))</f>
        <v/>
      </c>
      <c r="I44">
        <f>IF(AND(A44&lt;&gt;"",F44&lt;&gt;"V",E44&gt;0),LN(E44),0)</f>
        <v/>
      </c>
      <c r="J44">
        <f>IF(OR(C44="",F44="",F44="V"),"",COUNTIFS($C$5:C44,C44,$F$5:F44,"W")+COUNTIFS($C$5:C44,C44,$F$5:F44,"L"))</f>
        <v/>
      </c>
      <c r="K44">
        <f>IF(J44="","",IF(F44="W",IF(IFERROR(INDEX($K$5:K43,MATCH(C44&amp;"#"&amp;(J44-1),$L$5:L43,0)),0)&gt;0,IFERROR(INDEX($K$5:K43,MATCH(C44&amp;"#"&amp;(J44-1),$L$5:L43,0)),0)+1,1),IF(IFERROR(INDEX($K$5:K43,MATCH(C44&amp;"#"&amp;(J44-1),$L$5:L43,0)),0)&lt;0,IFERROR(INDEX($K$5:K43,MATCH(C44&amp;"#"&amp;(J44-1),$L$5:L43,0)),0)-1,-1)))</f>
        <v/>
      </c>
      <c r="L44">
        <f>IF(J44="","",C44&amp;"#"&amp;J44)</f>
        <v/>
      </c>
    </row>
    <row r="45">
      <c r="A45" s="40" t="n">
        <v>7</v>
      </c>
      <c r="B45" s="44" t="n">
        <v>46136</v>
      </c>
      <c r="C45" s="40" t="inlineStr">
        <is>
          <t>Scott Vaega</t>
        </is>
      </c>
      <c r="D45" s="40" t="inlineStr">
        <is>
          <t>Race 7 Flemington, No. 3 to win</t>
        </is>
      </c>
      <c r="E45" s="42" t="n">
        <v>2.8</v>
      </c>
      <c r="F45" s="40" t="inlineStr">
        <is>
          <t>L</t>
        </is>
      </c>
      <c r="G45" s="45">
        <f>IF(F45="W",(E45-1)*100,IF(F45="L",-100,IF(F45="V",0,"")))</f>
        <v/>
      </c>
      <c r="I45">
        <f>IF(AND(A45&lt;&gt;"",F45&lt;&gt;"V",E45&gt;0),LN(E45),0)</f>
        <v/>
      </c>
      <c r="J45">
        <f>IF(OR(C45="",F45="",F45="V"),"",COUNTIFS($C$5:C45,C45,$F$5:F45,"W")+COUNTIFS($C$5:C45,C45,$F$5:F45,"L"))</f>
        <v/>
      </c>
      <c r="K45">
        <f>IF(J45="","",IF(F45="W",IF(IFERROR(INDEX($K$5:K44,MATCH(C45&amp;"#"&amp;(J45-1),$L$5:L44,0)),0)&gt;0,IFERROR(INDEX($K$5:K44,MATCH(C45&amp;"#"&amp;(J45-1),$L$5:L44,0)),0)+1,1),IF(IFERROR(INDEX($K$5:K44,MATCH(C45&amp;"#"&amp;(J45-1),$L$5:L44,0)),0)&lt;0,IFERROR(INDEX($K$5:K44,MATCH(C45&amp;"#"&amp;(J45-1),$L$5:L44,0)),0)-1,-1)))</f>
        <v/>
      </c>
      <c r="L45">
        <f>IF(J45="","",C45&amp;"#"&amp;J45)</f>
        <v/>
      </c>
    </row>
    <row r="46">
      <c r="A46" s="40" t="n">
        <v>7</v>
      </c>
      <c r="B46" s="44" t="n">
        <v>46136</v>
      </c>
      <c r="C46" s="40" t="inlineStr">
        <is>
          <t>Nathan Prowse</t>
        </is>
      </c>
      <c r="D46" s="40" t="inlineStr">
        <is>
          <t>Knights +6.5</t>
        </is>
      </c>
      <c r="E46" s="42" t="n">
        <v>1.6</v>
      </c>
      <c r="F46" s="40" t="inlineStr">
        <is>
          <t>W</t>
        </is>
      </c>
      <c r="G46" s="45">
        <f>IF(F46="W",(E46-1)*100,IF(F46="L",-100,IF(F46="V",0,"")))</f>
        <v/>
      </c>
      <c r="I46">
        <f>IF(AND(A46&lt;&gt;"",F46&lt;&gt;"V",E46&gt;0),LN(E46),0)</f>
        <v/>
      </c>
      <c r="J46">
        <f>IF(OR(C46="",F46="",F46="V"),"",COUNTIFS($C$5:C46,C46,$F$5:F46,"W")+COUNTIFS($C$5:C46,C46,$F$5:F46,"L"))</f>
        <v/>
      </c>
      <c r="K46">
        <f>IF(J46="","",IF(F46="W",IF(IFERROR(INDEX($K$5:K45,MATCH(C46&amp;"#"&amp;(J46-1),$L$5:L45,0)),0)&gt;0,IFERROR(INDEX($K$5:K45,MATCH(C46&amp;"#"&amp;(J46-1),$L$5:L45,0)),0)+1,1),IF(IFERROR(INDEX($K$5:K45,MATCH(C46&amp;"#"&amp;(J46-1),$L$5:L45,0)),0)&lt;0,IFERROR(INDEX($K$5:K45,MATCH(C46&amp;"#"&amp;(J46-1),$L$5:L45,0)),0)-1,-1)))</f>
        <v/>
      </c>
      <c r="L46">
        <f>IF(J46="","",C46&amp;"#"&amp;J46)</f>
        <v/>
      </c>
    </row>
    <row r="47">
      <c r="A47" s="40" t="n">
        <v>8</v>
      </c>
      <c r="B47" s="44" t="n">
        <v>46143</v>
      </c>
      <c r="C47" s="40" t="inlineStr">
        <is>
          <t>Dean Kostas</t>
        </is>
      </c>
      <c r="D47" s="40" t="inlineStr">
        <is>
          <t>Roosters to beat Sea Eagles</t>
        </is>
      </c>
      <c r="E47" s="42" t="n">
        <v>1.65</v>
      </c>
      <c r="F47" s="40" t="n"/>
      <c r="G47" s="45">
        <f>IF(F47="W",(E47-1)*100,IF(F47="L",-100,IF(F47="V",0,"")))</f>
        <v/>
      </c>
      <c r="I47">
        <f>IF(AND(A47&lt;&gt;"",F47&lt;&gt;"V",E47&gt;0),LN(E47),0)</f>
        <v/>
      </c>
      <c r="J47">
        <f>IF(OR(C47="",F47="",F47="V"),"",COUNTIFS($C$5:C47,C47,$F$5:F47,"W")+COUNTIFS($C$5:C47,C47,$F$5:F47,"L"))</f>
        <v/>
      </c>
      <c r="K47">
        <f>IF(J47="","",IF(F47="W",IF(IFERROR(INDEX($K$5:K46,MATCH(C47&amp;"#"&amp;(J47-1),$L$5:L46,0)),0)&gt;0,IFERROR(INDEX($K$5:K46,MATCH(C47&amp;"#"&amp;(J47-1),$L$5:L46,0)),0)+1,1),IF(IFERROR(INDEX($K$5:K46,MATCH(C47&amp;"#"&amp;(J47-1),$L$5:L46,0)),0)&lt;0,IFERROR(INDEX($K$5:K46,MATCH(C47&amp;"#"&amp;(J47-1),$L$5:L46,0)),0)-1,-1)))</f>
        <v/>
      </c>
      <c r="L47">
        <f>IF(J47="","",C47&amp;"#"&amp;J47)</f>
        <v/>
      </c>
    </row>
    <row r="48">
      <c r="A48" s="40" t="n">
        <v>8</v>
      </c>
      <c r="B48" s="44" t="n">
        <v>46143</v>
      </c>
      <c r="C48" s="40" t="inlineStr">
        <is>
          <t>Rob Callaghan</t>
        </is>
      </c>
      <c r="D48" s="40" t="inlineStr">
        <is>
          <t>Geelong to beat Brisbane Lions</t>
        </is>
      </c>
      <c r="E48" s="42" t="n">
        <v>1.75</v>
      </c>
      <c r="F48" s="40" t="n"/>
      <c r="G48" s="45">
        <f>IF(F48="W",(E48-1)*100,IF(F48="L",-100,IF(F48="V",0,"")))</f>
        <v/>
      </c>
      <c r="I48">
        <f>IF(AND(A48&lt;&gt;"",F48&lt;&gt;"V",E48&gt;0),LN(E48),0)</f>
        <v/>
      </c>
      <c r="J48">
        <f>IF(OR(C48="",F48="",F48="V"),"",COUNTIFS($C$5:C48,C48,$F$5:F48,"W")+COUNTIFS($C$5:C48,C48,$F$5:F48,"L"))</f>
        <v/>
      </c>
      <c r="K48">
        <f>IF(J48="","",IF(F48="W",IF(IFERROR(INDEX($K$5:K47,MATCH(C48&amp;"#"&amp;(J48-1),$L$5:L47,0)),0)&gt;0,IFERROR(INDEX($K$5:K47,MATCH(C48&amp;"#"&amp;(J48-1),$L$5:L47,0)),0)+1,1),IF(IFERROR(INDEX($K$5:K47,MATCH(C48&amp;"#"&amp;(J48-1),$L$5:L47,0)),0)&lt;0,IFERROR(INDEX($K$5:K47,MATCH(C48&amp;"#"&amp;(J48-1),$L$5:L47,0)),0)-1,-1)))</f>
        <v/>
      </c>
      <c r="L48">
        <f>IF(J48="","",C48&amp;"#"&amp;J48)</f>
        <v/>
      </c>
    </row>
    <row r="49">
      <c r="A49" s="40" t="n">
        <v>8</v>
      </c>
      <c r="B49" s="44" t="n">
        <v>46143</v>
      </c>
      <c r="C49" s="40" t="inlineStr">
        <is>
          <t>Barry Whitlock</t>
        </is>
      </c>
      <c r="D49" s="40" t="inlineStr">
        <is>
          <t>Under 39.5 points, Dragons v Tigers</t>
        </is>
      </c>
      <c r="E49" s="42" t="n">
        <v>1.85</v>
      </c>
      <c r="F49" s="40" t="n"/>
      <c r="G49" s="45">
        <f>IF(F49="W",(E49-1)*100,IF(F49="L",-100,IF(F49="V",0,"")))</f>
        <v/>
      </c>
      <c r="I49">
        <f>IF(AND(A49&lt;&gt;"",F49&lt;&gt;"V",E49&gt;0),LN(E49),0)</f>
        <v/>
      </c>
      <c r="J49">
        <f>IF(OR(C49="",F49="",F49="V"),"",COUNTIFS($C$5:C49,C49,$F$5:F49,"W")+COUNTIFS($C$5:C49,C49,$F$5:F49,"L"))</f>
        <v/>
      </c>
      <c r="K49">
        <f>IF(J49="","",IF(F49="W",IF(IFERROR(INDEX($K$5:K48,MATCH(C49&amp;"#"&amp;(J49-1),$L$5:L48,0)),0)&gt;0,IFERROR(INDEX($K$5:K48,MATCH(C49&amp;"#"&amp;(J49-1),$L$5:L48,0)),0)+1,1),IF(IFERROR(INDEX($K$5:K48,MATCH(C49&amp;"#"&amp;(J49-1),$L$5:L48,0)),0)&lt;0,IFERROR(INDEX($K$5:K48,MATCH(C49&amp;"#"&amp;(J49-1),$L$5:L48,0)),0)-1,-1)))</f>
        <v/>
      </c>
      <c r="L49">
        <f>IF(J49="","",C49&amp;"#"&amp;J49)</f>
        <v/>
      </c>
    </row>
    <row r="50">
      <c r="A50" s="40" t="n">
        <v>8</v>
      </c>
      <c r="B50" s="44" t="n">
        <v>46143</v>
      </c>
      <c r="C50" s="40" t="inlineStr">
        <is>
          <t>Scott Vaega</t>
        </is>
      </c>
      <c r="D50" s="40" t="inlineStr">
        <is>
          <t>Race 5 Rosehill, No. 8 to win</t>
        </is>
      </c>
      <c r="E50" s="42" t="n">
        <v>3.2</v>
      </c>
      <c r="F50" s="40" t="n"/>
      <c r="G50" s="45">
        <f>IF(F50="W",(E50-1)*100,IF(F50="L",-100,IF(F50="V",0,"")))</f>
        <v/>
      </c>
      <c r="I50">
        <f>IF(AND(A50&lt;&gt;"",F50&lt;&gt;"V",E50&gt;0),LN(E50),0)</f>
        <v/>
      </c>
      <c r="J50">
        <f>IF(OR(C50="",F50="",F50="V"),"",COUNTIFS($C$5:C50,C50,$F$5:F50,"W")+COUNTIFS($C$5:C50,C50,$F$5:F50,"L"))</f>
        <v/>
      </c>
      <c r="K50">
        <f>IF(J50="","",IF(F50="W",IF(IFERROR(INDEX($K$5:K49,MATCH(C50&amp;"#"&amp;(J50-1),$L$5:L49,0)),0)&gt;0,IFERROR(INDEX($K$5:K49,MATCH(C50&amp;"#"&amp;(J50-1),$L$5:L49,0)),0)+1,1),IF(IFERROR(INDEX($K$5:K49,MATCH(C50&amp;"#"&amp;(J50-1),$L$5:L49,0)),0)&lt;0,IFERROR(INDEX($K$5:K49,MATCH(C50&amp;"#"&amp;(J50-1),$L$5:L49,0)),0)-1,-1)))</f>
        <v/>
      </c>
      <c r="L50">
        <f>IF(J50="","",C50&amp;"#"&amp;J50)</f>
        <v/>
      </c>
    </row>
    <row r="51">
      <c r="A51" s="40" t="n"/>
      <c r="B51" s="44" t="n"/>
      <c r="C51" s="40" t="n"/>
      <c r="D51" s="40" t="n"/>
      <c r="E51" s="42" t="n"/>
      <c r="F51" s="40" t="n"/>
      <c r="G51" s="45">
        <f>IF(F51="W",(E51-1)*100,IF(F51="L",-100,IF(F51="V",0,"")))</f>
        <v/>
      </c>
      <c r="I51">
        <f>IF(AND(A51&lt;&gt;"",F51&lt;&gt;"V",E51&gt;0),LN(E51),0)</f>
        <v/>
      </c>
      <c r="J51">
        <f>IF(OR(C51="",F51="",F51="V"),"",COUNTIFS($C$5:C51,C51,$F$5:F51,"W")+COUNTIFS($C$5:C51,C51,$F$5:F51,"L"))</f>
        <v/>
      </c>
      <c r="K51">
        <f>IF(J51="","",IF(F51="W",IF(IFERROR(INDEX($K$5:K50,MATCH(C51&amp;"#"&amp;(J51-1),$L$5:L50,0)),0)&gt;0,IFERROR(INDEX($K$5:K50,MATCH(C51&amp;"#"&amp;(J51-1),$L$5:L50,0)),0)+1,1),IF(IFERROR(INDEX($K$5:K50,MATCH(C51&amp;"#"&amp;(J51-1),$L$5:L50,0)),0)&lt;0,IFERROR(INDEX($K$5:K50,MATCH(C51&amp;"#"&amp;(J51-1),$L$5:L50,0)),0)-1,-1)))</f>
        <v/>
      </c>
      <c r="L51">
        <f>IF(J51="","",C51&amp;"#"&amp;J51)</f>
        <v/>
      </c>
    </row>
    <row r="52">
      <c r="A52" s="40" t="n"/>
      <c r="B52" s="44" t="n"/>
      <c r="C52" s="40" t="n"/>
      <c r="D52" s="40" t="n"/>
      <c r="E52" s="42" t="n"/>
      <c r="F52" s="40" t="n"/>
      <c r="G52" s="45">
        <f>IF(F52="W",(E52-1)*100,IF(F52="L",-100,IF(F52="V",0,"")))</f>
        <v/>
      </c>
      <c r="I52">
        <f>IF(AND(A52&lt;&gt;"",F52&lt;&gt;"V",E52&gt;0),LN(E52),0)</f>
        <v/>
      </c>
      <c r="J52">
        <f>IF(OR(C52="",F52="",F52="V"),"",COUNTIFS($C$5:C52,C52,$F$5:F52,"W")+COUNTIFS($C$5:C52,C52,$F$5:F52,"L"))</f>
        <v/>
      </c>
      <c r="K52">
        <f>IF(J52="","",IF(F52="W",IF(IFERROR(INDEX($K$5:K51,MATCH(C52&amp;"#"&amp;(J52-1),$L$5:L51,0)),0)&gt;0,IFERROR(INDEX($K$5:K51,MATCH(C52&amp;"#"&amp;(J52-1),$L$5:L51,0)),0)+1,1),IF(IFERROR(INDEX($K$5:K51,MATCH(C52&amp;"#"&amp;(J52-1),$L$5:L51,0)),0)&lt;0,IFERROR(INDEX($K$5:K51,MATCH(C52&amp;"#"&amp;(J52-1),$L$5:L51,0)),0)-1,-1)))</f>
        <v/>
      </c>
      <c r="L52">
        <f>IF(J52="","",C52&amp;"#"&amp;J52)</f>
        <v/>
      </c>
    </row>
    <row r="53">
      <c r="A53" s="40" t="n"/>
      <c r="B53" s="44" t="n"/>
      <c r="C53" s="40" t="n"/>
      <c r="D53" s="40" t="n"/>
      <c r="E53" s="42" t="n"/>
      <c r="F53" s="40" t="n"/>
      <c r="G53" s="45">
        <f>IF(F53="W",(E53-1)*100,IF(F53="L",-100,IF(F53="V",0,"")))</f>
        <v/>
      </c>
      <c r="I53">
        <f>IF(AND(A53&lt;&gt;"",F53&lt;&gt;"V",E53&gt;0),LN(E53),0)</f>
        <v/>
      </c>
      <c r="J53">
        <f>IF(OR(C53="",F53="",F53="V"),"",COUNTIFS($C$5:C53,C53,$F$5:F53,"W")+COUNTIFS($C$5:C53,C53,$F$5:F53,"L"))</f>
        <v/>
      </c>
      <c r="K53">
        <f>IF(J53="","",IF(F53="W",IF(IFERROR(INDEX($K$5:K52,MATCH(C53&amp;"#"&amp;(J53-1),$L$5:L52,0)),0)&gt;0,IFERROR(INDEX($K$5:K52,MATCH(C53&amp;"#"&amp;(J53-1),$L$5:L52,0)),0)+1,1),IF(IFERROR(INDEX($K$5:K52,MATCH(C53&amp;"#"&amp;(J53-1),$L$5:L52,0)),0)&lt;0,IFERROR(INDEX($K$5:K52,MATCH(C53&amp;"#"&amp;(J53-1),$L$5:L52,0)),0)-1,-1)))</f>
        <v/>
      </c>
      <c r="L53">
        <f>IF(J53="","",C53&amp;"#"&amp;J53)</f>
        <v/>
      </c>
    </row>
    <row r="54">
      <c r="A54" s="40" t="n"/>
      <c r="B54" s="44" t="n"/>
      <c r="C54" s="40" t="n"/>
      <c r="D54" s="40" t="n"/>
      <c r="E54" s="42" t="n"/>
      <c r="F54" s="40" t="n"/>
      <c r="G54" s="45">
        <f>IF(F54="W",(E54-1)*100,IF(F54="L",-100,IF(F54="V",0,"")))</f>
        <v/>
      </c>
      <c r="I54">
        <f>IF(AND(A54&lt;&gt;"",F54&lt;&gt;"V",E54&gt;0),LN(E54),0)</f>
        <v/>
      </c>
      <c r="J54">
        <f>IF(OR(C54="",F54="",F54="V"),"",COUNTIFS($C$5:C54,C54,$F$5:F54,"W")+COUNTIFS($C$5:C54,C54,$F$5:F54,"L"))</f>
        <v/>
      </c>
      <c r="K54">
        <f>IF(J54="","",IF(F54="W",IF(IFERROR(INDEX($K$5:K53,MATCH(C54&amp;"#"&amp;(J54-1),$L$5:L53,0)),0)&gt;0,IFERROR(INDEX($K$5:K53,MATCH(C54&amp;"#"&amp;(J54-1),$L$5:L53,0)),0)+1,1),IF(IFERROR(INDEX($K$5:K53,MATCH(C54&amp;"#"&amp;(J54-1),$L$5:L53,0)),0)&lt;0,IFERROR(INDEX($K$5:K53,MATCH(C54&amp;"#"&amp;(J54-1),$L$5:L53,0)),0)-1,-1)))</f>
        <v/>
      </c>
      <c r="L54">
        <f>IF(J54="","",C54&amp;"#"&amp;J54)</f>
        <v/>
      </c>
    </row>
    <row r="55">
      <c r="A55" s="40" t="n"/>
      <c r="B55" s="44" t="n"/>
      <c r="C55" s="40" t="n"/>
      <c r="D55" s="40" t="n"/>
      <c r="E55" s="42" t="n"/>
      <c r="F55" s="40" t="n"/>
      <c r="G55" s="45">
        <f>IF(F55="W",(E55-1)*100,IF(F55="L",-100,IF(F55="V",0,"")))</f>
        <v/>
      </c>
      <c r="I55">
        <f>IF(AND(A55&lt;&gt;"",F55&lt;&gt;"V",E55&gt;0),LN(E55),0)</f>
        <v/>
      </c>
      <c r="J55">
        <f>IF(OR(C55="",F55="",F55="V"),"",COUNTIFS($C$5:C55,C55,$F$5:F55,"W")+COUNTIFS($C$5:C55,C55,$F$5:F55,"L"))</f>
        <v/>
      </c>
      <c r="K55">
        <f>IF(J55="","",IF(F55="W",IF(IFERROR(INDEX($K$5:K54,MATCH(C55&amp;"#"&amp;(J55-1),$L$5:L54,0)),0)&gt;0,IFERROR(INDEX($K$5:K54,MATCH(C55&amp;"#"&amp;(J55-1),$L$5:L54,0)),0)+1,1),IF(IFERROR(INDEX($K$5:K54,MATCH(C55&amp;"#"&amp;(J55-1),$L$5:L54,0)),0)&lt;0,IFERROR(INDEX($K$5:K54,MATCH(C55&amp;"#"&amp;(J55-1),$L$5:L54,0)),0)-1,-1)))</f>
        <v/>
      </c>
      <c r="L55">
        <f>IF(J55="","",C55&amp;"#"&amp;J55)</f>
        <v/>
      </c>
    </row>
    <row r="56">
      <c r="A56" s="40" t="n"/>
      <c r="B56" s="44" t="n"/>
      <c r="C56" s="40" t="n"/>
      <c r="D56" s="40" t="n"/>
      <c r="E56" s="42" t="n"/>
      <c r="F56" s="40" t="n"/>
      <c r="G56" s="45">
        <f>IF(F56="W",(E56-1)*100,IF(F56="L",-100,IF(F56="V",0,"")))</f>
        <v/>
      </c>
      <c r="I56">
        <f>IF(AND(A56&lt;&gt;"",F56&lt;&gt;"V",E56&gt;0),LN(E56),0)</f>
        <v/>
      </c>
      <c r="J56">
        <f>IF(OR(C56="",F56="",F56="V"),"",COUNTIFS($C$5:C56,C56,$F$5:F56,"W")+COUNTIFS($C$5:C56,C56,$F$5:F56,"L"))</f>
        <v/>
      </c>
      <c r="K56">
        <f>IF(J56="","",IF(F56="W",IF(IFERROR(INDEX($K$5:K55,MATCH(C56&amp;"#"&amp;(J56-1),$L$5:L55,0)),0)&gt;0,IFERROR(INDEX($K$5:K55,MATCH(C56&amp;"#"&amp;(J56-1),$L$5:L55,0)),0)+1,1),IF(IFERROR(INDEX($K$5:K55,MATCH(C56&amp;"#"&amp;(J56-1),$L$5:L55,0)),0)&lt;0,IFERROR(INDEX($K$5:K55,MATCH(C56&amp;"#"&amp;(J56-1),$L$5:L55,0)),0)-1,-1)))</f>
        <v/>
      </c>
      <c r="L56">
        <f>IF(J56="","",C56&amp;"#"&amp;J56)</f>
        <v/>
      </c>
    </row>
    <row r="57">
      <c r="A57" s="40" t="n"/>
      <c r="B57" s="44" t="n"/>
      <c r="C57" s="40" t="n"/>
      <c r="D57" s="40" t="n"/>
      <c r="E57" s="42" t="n"/>
      <c r="F57" s="40" t="n"/>
      <c r="G57" s="45">
        <f>IF(F57="W",(E57-1)*100,IF(F57="L",-100,IF(F57="V",0,"")))</f>
        <v/>
      </c>
      <c r="I57">
        <f>IF(AND(A57&lt;&gt;"",F57&lt;&gt;"V",E57&gt;0),LN(E57),0)</f>
        <v/>
      </c>
      <c r="J57">
        <f>IF(OR(C57="",F57="",F57="V"),"",COUNTIFS($C$5:C57,C57,$F$5:F57,"W")+COUNTIFS($C$5:C57,C57,$F$5:F57,"L"))</f>
        <v/>
      </c>
      <c r="K57">
        <f>IF(J57="","",IF(F57="W",IF(IFERROR(INDEX($K$5:K56,MATCH(C57&amp;"#"&amp;(J57-1),$L$5:L56,0)),0)&gt;0,IFERROR(INDEX($K$5:K56,MATCH(C57&amp;"#"&amp;(J57-1),$L$5:L56,0)),0)+1,1),IF(IFERROR(INDEX($K$5:K56,MATCH(C57&amp;"#"&amp;(J57-1),$L$5:L56,0)),0)&lt;0,IFERROR(INDEX($K$5:K56,MATCH(C57&amp;"#"&amp;(J57-1),$L$5:L56,0)),0)-1,-1)))</f>
        <v/>
      </c>
      <c r="L57">
        <f>IF(J57="","",C57&amp;"#"&amp;J57)</f>
        <v/>
      </c>
    </row>
    <row r="58">
      <c r="A58" s="40" t="n"/>
      <c r="B58" s="44" t="n"/>
      <c r="C58" s="40" t="n"/>
      <c r="D58" s="40" t="n"/>
      <c r="E58" s="42" t="n"/>
      <c r="F58" s="40" t="n"/>
      <c r="G58" s="45">
        <f>IF(F58="W",(E58-1)*100,IF(F58="L",-100,IF(F58="V",0,"")))</f>
        <v/>
      </c>
      <c r="I58">
        <f>IF(AND(A58&lt;&gt;"",F58&lt;&gt;"V",E58&gt;0),LN(E58),0)</f>
        <v/>
      </c>
      <c r="J58">
        <f>IF(OR(C58="",F58="",F58="V"),"",COUNTIFS($C$5:C58,C58,$F$5:F58,"W")+COUNTIFS($C$5:C58,C58,$F$5:F58,"L"))</f>
        <v/>
      </c>
      <c r="K58">
        <f>IF(J58="","",IF(F58="W",IF(IFERROR(INDEX($K$5:K57,MATCH(C58&amp;"#"&amp;(J58-1),$L$5:L57,0)),0)&gt;0,IFERROR(INDEX($K$5:K57,MATCH(C58&amp;"#"&amp;(J58-1),$L$5:L57,0)),0)+1,1),IF(IFERROR(INDEX($K$5:K57,MATCH(C58&amp;"#"&amp;(J58-1),$L$5:L57,0)),0)&lt;0,IFERROR(INDEX($K$5:K57,MATCH(C58&amp;"#"&amp;(J58-1),$L$5:L57,0)),0)-1,-1)))</f>
        <v/>
      </c>
      <c r="L58">
        <f>IF(J58="","",C58&amp;"#"&amp;J58)</f>
        <v/>
      </c>
    </row>
    <row r="59">
      <c r="A59" s="40" t="n"/>
      <c r="B59" s="44" t="n"/>
      <c r="C59" s="40" t="n"/>
      <c r="D59" s="40" t="n"/>
      <c r="E59" s="42" t="n"/>
      <c r="F59" s="40" t="n"/>
      <c r="G59" s="45">
        <f>IF(F59="W",(E59-1)*100,IF(F59="L",-100,IF(F59="V",0,"")))</f>
        <v/>
      </c>
      <c r="I59">
        <f>IF(AND(A59&lt;&gt;"",F59&lt;&gt;"V",E59&gt;0),LN(E59),0)</f>
        <v/>
      </c>
      <c r="J59">
        <f>IF(OR(C59="",F59="",F59="V"),"",COUNTIFS($C$5:C59,C59,$F$5:F59,"W")+COUNTIFS($C$5:C59,C59,$F$5:F59,"L"))</f>
        <v/>
      </c>
      <c r="K59">
        <f>IF(J59="","",IF(F59="W",IF(IFERROR(INDEX($K$5:K58,MATCH(C59&amp;"#"&amp;(J59-1),$L$5:L58,0)),0)&gt;0,IFERROR(INDEX($K$5:K58,MATCH(C59&amp;"#"&amp;(J59-1),$L$5:L58,0)),0)+1,1),IF(IFERROR(INDEX($K$5:K58,MATCH(C59&amp;"#"&amp;(J59-1),$L$5:L58,0)),0)&lt;0,IFERROR(INDEX($K$5:K58,MATCH(C59&amp;"#"&amp;(J59-1),$L$5:L58,0)),0)-1,-1)))</f>
        <v/>
      </c>
      <c r="L59">
        <f>IF(J59="","",C59&amp;"#"&amp;J59)</f>
        <v/>
      </c>
    </row>
    <row r="60">
      <c r="A60" s="40" t="n"/>
      <c r="B60" s="44" t="n"/>
      <c r="C60" s="40" t="n"/>
      <c r="D60" s="40" t="n"/>
      <c r="E60" s="42" t="n"/>
      <c r="F60" s="40" t="n"/>
      <c r="G60" s="45">
        <f>IF(F60="W",(E60-1)*100,IF(F60="L",-100,IF(F60="V",0,"")))</f>
        <v/>
      </c>
      <c r="I60">
        <f>IF(AND(A60&lt;&gt;"",F60&lt;&gt;"V",E60&gt;0),LN(E60),0)</f>
        <v/>
      </c>
      <c r="J60">
        <f>IF(OR(C60="",F60="",F60="V"),"",COUNTIFS($C$5:C60,C60,$F$5:F60,"W")+COUNTIFS($C$5:C60,C60,$F$5:F60,"L"))</f>
        <v/>
      </c>
      <c r="K60">
        <f>IF(J60="","",IF(F60="W",IF(IFERROR(INDEX($K$5:K59,MATCH(C60&amp;"#"&amp;(J60-1),$L$5:L59,0)),0)&gt;0,IFERROR(INDEX($K$5:K59,MATCH(C60&amp;"#"&amp;(J60-1),$L$5:L59,0)),0)+1,1),IF(IFERROR(INDEX($K$5:K59,MATCH(C60&amp;"#"&amp;(J60-1),$L$5:L59,0)),0)&lt;0,IFERROR(INDEX($K$5:K59,MATCH(C60&amp;"#"&amp;(J60-1),$L$5:L59,0)),0)-1,-1)))</f>
        <v/>
      </c>
      <c r="L60">
        <f>IF(J60="","",C60&amp;"#"&amp;J60)</f>
        <v/>
      </c>
    </row>
    <row r="61">
      <c r="A61" s="40" t="n"/>
      <c r="B61" s="44" t="n"/>
      <c r="C61" s="40" t="n"/>
      <c r="D61" s="40" t="n"/>
      <c r="E61" s="42" t="n"/>
      <c r="F61" s="40" t="n"/>
      <c r="G61" s="45">
        <f>IF(F61="W",(E61-1)*100,IF(F61="L",-100,IF(F61="V",0,"")))</f>
        <v/>
      </c>
      <c r="I61">
        <f>IF(AND(A61&lt;&gt;"",F61&lt;&gt;"V",E61&gt;0),LN(E61),0)</f>
        <v/>
      </c>
      <c r="J61">
        <f>IF(OR(C61="",F61="",F61="V"),"",COUNTIFS($C$5:C61,C61,$F$5:F61,"W")+COUNTIFS($C$5:C61,C61,$F$5:F61,"L"))</f>
        <v/>
      </c>
      <c r="K61">
        <f>IF(J61="","",IF(F61="W",IF(IFERROR(INDEX($K$5:K60,MATCH(C61&amp;"#"&amp;(J61-1),$L$5:L60,0)),0)&gt;0,IFERROR(INDEX($K$5:K60,MATCH(C61&amp;"#"&amp;(J61-1),$L$5:L60,0)),0)+1,1),IF(IFERROR(INDEX($K$5:K60,MATCH(C61&amp;"#"&amp;(J61-1),$L$5:L60,0)),0)&lt;0,IFERROR(INDEX($K$5:K60,MATCH(C61&amp;"#"&amp;(J61-1),$L$5:L60,0)),0)-1,-1)))</f>
        <v/>
      </c>
      <c r="L61">
        <f>IF(J61="","",C61&amp;"#"&amp;J61)</f>
        <v/>
      </c>
    </row>
    <row r="62">
      <c r="A62" s="40" t="n"/>
      <c r="B62" s="44" t="n"/>
      <c r="C62" s="40" t="n"/>
      <c r="D62" s="40" t="n"/>
      <c r="E62" s="42" t="n"/>
      <c r="F62" s="40" t="n"/>
      <c r="G62" s="45">
        <f>IF(F62="W",(E62-1)*100,IF(F62="L",-100,IF(F62="V",0,"")))</f>
        <v/>
      </c>
      <c r="I62">
        <f>IF(AND(A62&lt;&gt;"",F62&lt;&gt;"V",E62&gt;0),LN(E62),0)</f>
        <v/>
      </c>
      <c r="J62">
        <f>IF(OR(C62="",F62="",F62="V"),"",COUNTIFS($C$5:C62,C62,$F$5:F62,"W")+COUNTIFS($C$5:C62,C62,$F$5:F62,"L"))</f>
        <v/>
      </c>
      <c r="K62">
        <f>IF(J62="","",IF(F62="W",IF(IFERROR(INDEX($K$5:K61,MATCH(C62&amp;"#"&amp;(J62-1),$L$5:L61,0)),0)&gt;0,IFERROR(INDEX($K$5:K61,MATCH(C62&amp;"#"&amp;(J62-1),$L$5:L61,0)),0)+1,1),IF(IFERROR(INDEX($K$5:K61,MATCH(C62&amp;"#"&amp;(J62-1),$L$5:L61,0)),0)&lt;0,IFERROR(INDEX($K$5:K61,MATCH(C62&amp;"#"&amp;(J62-1),$L$5:L61,0)),0)-1,-1)))</f>
        <v/>
      </c>
      <c r="L62">
        <f>IF(J62="","",C62&amp;"#"&amp;J62)</f>
        <v/>
      </c>
    </row>
    <row r="63">
      <c r="A63" s="40" t="n"/>
      <c r="B63" s="44" t="n"/>
      <c r="C63" s="40" t="n"/>
      <c r="D63" s="40" t="n"/>
      <c r="E63" s="42" t="n"/>
      <c r="F63" s="40" t="n"/>
      <c r="G63" s="45">
        <f>IF(F63="W",(E63-1)*100,IF(F63="L",-100,IF(F63="V",0,"")))</f>
        <v/>
      </c>
      <c r="I63">
        <f>IF(AND(A63&lt;&gt;"",F63&lt;&gt;"V",E63&gt;0),LN(E63),0)</f>
        <v/>
      </c>
      <c r="J63">
        <f>IF(OR(C63="",F63="",F63="V"),"",COUNTIFS($C$5:C63,C63,$F$5:F63,"W")+COUNTIFS($C$5:C63,C63,$F$5:F63,"L"))</f>
        <v/>
      </c>
      <c r="K63">
        <f>IF(J63="","",IF(F63="W",IF(IFERROR(INDEX($K$5:K62,MATCH(C63&amp;"#"&amp;(J63-1),$L$5:L62,0)),0)&gt;0,IFERROR(INDEX($K$5:K62,MATCH(C63&amp;"#"&amp;(J63-1),$L$5:L62,0)),0)+1,1),IF(IFERROR(INDEX($K$5:K62,MATCH(C63&amp;"#"&amp;(J63-1),$L$5:L62,0)),0)&lt;0,IFERROR(INDEX($K$5:K62,MATCH(C63&amp;"#"&amp;(J63-1),$L$5:L62,0)),0)-1,-1)))</f>
        <v/>
      </c>
      <c r="L63">
        <f>IF(J63="","",C63&amp;"#"&amp;J63)</f>
        <v/>
      </c>
    </row>
    <row r="64">
      <c r="A64" s="40" t="n"/>
      <c r="B64" s="44" t="n"/>
      <c r="C64" s="40" t="n"/>
      <c r="D64" s="40" t="n"/>
      <c r="E64" s="42" t="n"/>
      <c r="F64" s="40" t="n"/>
      <c r="G64" s="45">
        <f>IF(F64="W",(E64-1)*100,IF(F64="L",-100,IF(F64="V",0,"")))</f>
        <v/>
      </c>
      <c r="I64">
        <f>IF(AND(A64&lt;&gt;"",F64&lt;&gt;"V",E64&gt;0),LN(E64),0)</f>
        <v/>
      </c>
      <c r="J64">
        <f>IF(OR(C64="",F64="",F64="V"),"",COUNTIFS($C$5:C64,C64,$F$5:F64,"W")+COUNTIFS($C$5:C64,C64,$F$5:F64,"L"))</f>
        <v/>
      </c>
      <c r="K64">
        <f>IF(J64="","",IF(F64="W",IF(IFERROR(INDEX($K$5:K63,MATCH(C64&amp;"#"&amp;(J64-1),$L$5:L63,0)),0)&gt;0,IFERROR(INDEX($K$5:K63,MATCH(C64&amp;"#"&amp;(J64-1),$L$5:L63,0)),0)+1,1),IF(IFERROR(INDEX($K$5:K63,MATCH(C64&amp;"#"&amp;(J64-1),$L$5:L63,0)),0)&lt;0,IFERROR(INDEX($K$5:K63,MATCH(C64&amp;"#"&amp;(J64-1),$L$5:L63,0)),0)-1,-1)))</f>
        <v/>
      </c>
      <c r="L64">
        <f>IF(J64="","",C64&amp;"#"&amp;J64)</f>
        <v/>
      </c>
    </row>
    <row r="65">
      <c r="A65" s="40" t="n"/>
      <c r="B65" s="44" t="n"/>
      <c r="C65" s="40" t="n"/>
      <c r="D65" s="40" t="n"/>
      <c r="E65" s="42" t="n"/>
      <c r="F65" s="40" t="n"/>
      <c r="G65" s="45">
        <f>IF(F65="W",(E65-1)*100,IF(F65="L",-100,IF(F65="V",0,"")))</f>
        <v/>
      </c>
      <c r="I65">
        <f>IF(AND(A65&lt;&gt;"",F65&lt;&gt;"V",E65&gt;0),LN(E65),0)</f>
        <v/>
      </c>
      <c r="J65">
        <f>IF(OR(C65="",F65="",F65="V"),"",COUNTIFS($C$5:C65,C65,$F$5:F65,"W")+COUNTIFS($C$5:C65,C65,$F$5:F65,"L"))</f>
        <v/>
      </c>
      <c r="K65">
        <f>IF(J65="","",IF(F65="W",IF(IFERROR(INDEX($K$5:K64,MATCH(C65&amp;"#"&amp;(J65-1),$L$5:L64,0)),0)&gt;0,IFERROR(INDEX($K$5:K64,MATCH(C65&amp;"#"&amp;(J65-1),$L$5:L64,0)),0)+1,1),IF(IFERROR(INDEX($K$5:K64,MATCH(C65&amp;"#"&amp;(J65-1),$L$5:L64,0)),0)&lt;0,IFERROR(INDEX($K$5:K64,MATCH(C65&amp;"#"&amp;(J65-1),$L$5:L64,0)),0)-1,-1)))</f>
        <v/>
      </c>
      <c r="L65">
        <f>IF(J65="","",C65&amp;"#"&amp;J65)</f>
        <v/>
      </c>
    </row>
    <row r="66">
      <c r="A66" s="40" t="n"/>
      <c r="B66" s="44" t="n"/>
      <c r="C66" s="40" t="n"/>
      <c r="D66" s="40" t="n"/>
      <c r="E66" s="42" t="n"/>
      <c r="F66" s="40" t="n"/>
      <c r="G66" s="45">
        <f>IF(F66="W",(E66-1)*100,IF(F66="L",-100,IF(F66="V",0,"")))</f>
        <v/>
      </c>
      <c r="I66">
        <f>IF(AND(A66&lt;&gt;"",F66&lt;&gt;"V",E66&gt;0),LN(E66),0)</f>
        <v/>
      </c>
      <c r="J66">
        <f>IF(OR(C66="",F66="",F66="V"),"",COUNTIFS($C$5:C66,C66,$F$5:F66,"W")+COUNTIFS($C$5:C66,C66,$F$5:F66,"L"))</f>
        <v/>
      </c>
      <c r="K66">
        <f>IF(J66="","",IF(F66="W",IF(IFERROR(INDEX($K$5:K65,MATCH(C66&amp;"#"&amp;(J66-1),$L$5:L65,0)),0)&gt;0,IFERROR(INDEX($K$5:K65,MATCH(C66&amp;"#"&amp;(J66-1),$L$5:L65,0)),0)+1,1),IF(IFERROR(INDEX($K$5:K65,MATCH(C66&amp;"#"&amp;(J66-1),$L$5:L65,0)),0)&lt;0,IFERROR(INDEX($K$5:K65,MATCH(C66&amp;"#"&amp;(J66-1),$L$5:L65,0)),0)-1,-1)))</f>
        <v/>
      </c>
      <c r="L66">
        <f>IF(J66="","",C66&amp;"#"&amp;J66)</f>
        <v/>
      </c>
    </row>
    <row r="67">
      <c r="A67" s="40" t="n"/>
      <c r="B67" s="44" t="n"/>
      <c r="C67" s="40" t="n"/>
      <c r="D67" s="40" t="n"/>
      <c r="E67" s="42" t="n"/>
      <c r="F67" s="40" t="n"/>
      <c r="G67" s="45">
        <f>IF(F67="W",(E67-1)*100,IF(F67="L",-100,IF(F67="V",0,"")))</f>
        <v/>
      </c>
      <c r="I67">
        <f>IF(AND(A67&lt;&gt;"",F67&lt;&gt;"V",E67&gt;0),LN(E67),0)</f>
        <v/>
      </c>
      <c r="J67">
        <f>IF(OR(C67="",F67="",F67="V"),"",COUNTIFS($C$5:C67,C67,$F$5:F67,"W")+COUNTIFS($C$5:C67,C67,$F$5:F67,"L"))</f>
        <v/>
      </c>
      <c r="K67">
        <f>IF(J67="","",IF(F67="W",IF(IFERROR(INDEX($K$5:K66,MATCH(C67&amp;"#"&amp;(J67-1),$L$5:L66,0)),0)&gt;0,IFERROR(INDEX($K$5:K66,MATCH(C67&amp;"#"&amp;(J67-1),$L$5:L66,0)),0)+1,1),IF(IFERROR(INDEX($K$5:K66,MATCH(C67&amp;"#"&amp;(J67-1),$L$5:L66,0)),0)&lt;0,IFERROR(INDEX($K$5:K66,MATCH(C67&amp;"#"&amp;(J67-1),$L$5:L66,0)),0)-1,-1)))</f>
        <v/>
      </c>
      <c r="L67">
        <f>IF(J67="","",C67&amp;"#"&amp;J67)</f>
        <v/>
      </c>
    </row>
    <row r="68">
      <c r="A68" s="40" t="n"/>
      <c r="B68" s="44" t="n"/>
      <c r="C68" s="40" t="n"/>
      <c r="D68" s="40" t="n"/>
      <c r="E68" s="42" t="n"/>
      <c r="F68" s="40" t="n"/>
      <c r="G68" s="45">
        <f>IF(F68="W",(E68-1)*100,IF(F68="L",-100,IF(F68="V",0,"")))</f>
        <v/>
      </c>
      <c r="I68">
        <f>IF(AND(A68&lt;&gt;"",F68&lt;&gt;"V",E68&gt;0),LN(E68),0)</f>
        <v/>
      </c>
      <c r="J68">
        <f>IF(OR(C68="",F68="",F68="V"),"",COUNTIFS($C$5:C68,C68,$F$5:F68,"W")+COUNTIFS($C$5:C68,C68,$F$5:F68,"L"))</f>
        <v/>
      </c>
      <c r="K68">
        <f>IF(J68="","",IF(F68="W",IF(IFERROR(INDEX($K$5:K67,MATCH(C68&amp;"#"&amp;(J68-1),$L$5:L67,0)),0)&gt;0,IFERROR(INDEX($K$5:K67,MATCH(C68&amp;"#"&amp;(J68-1),$L$5:L67,0)),0)+1,1),IF(IFERROR(INDEX($K$5:K67,MATCH(C68&amp;"#"&amp;(J68-1),$L$5:L67,0)),0)&lt;0,IFERROR(INDEX($K$5:K67,MATCH(C68&amp;"#"&amp;(J68-1),$L$5:L67,0)),0)-1,-1)))</f>
        <v/>
      </c>
      <c r="L68">
        <f>IF(J68="","",C68&amp;"#"&amp;J68)</f>
        <v/>
      </c>
    </row>
    <row r="69">
      <c r="A69" s="40" t="n"/>
      <c r="B69" s="44" t="n"/>
      <c r="C69" s="40" t="n"/>
      <c r="D69" s="40" t="n"/>
      <c r="E69" s="42" t="n"/>
      <c r="F69" s="40" t="n"/>
      <c r="G69" s="45">
        <f>IF(F69="W",(E69-1)*100,IF(F69="L",-100,IF(F69="V",0,"")))</f>
        <v/>
      </c>
      <c r="I69">
        <f>IF(AND(A69&lt;&gt;"",F69&lt;&gt;"V",E69&gt;0),LN(E69),0)</f>
        <v/>
      </c>
      <c r="J69">
        <f>IF(OR(C69="",F69="",F69="V"),"",COUNTIFS($C$5:C69,C69,$F$5:F69,"W")+COUNTIFS($C$5:C69,C69,$F$5:F69,"L"))</f>
        <v/>
      </c>
      <c r="K69">
        <f>IF(J69="","",IF(F69="W",IF(IFERROR(INDEX($K$5:K68,MATCH(C69&amp;"#"&amp;(J69-1),$L$5:L68,0)),0)&gt;0,IFERROR(INDEX($K$5:K68,MATCH(C69&amp;"#"&amp;(J69-1),$L$5:L68,0)),0)+1,1),IF(IFERROR(INDEX($K$5:K68,MATCH(C69&amp;"#"&amp;(J69-1),$L$5:L68,0)),0)&lt;0,IFERROR(INDEX($K$5:K68,MATCH(C69&amp;"#"&amp;(J69-1),$L$5:L68,0)),0)-1,-1)))</f>
        <v/>
      </c>
      <c r="L69">
        <f>IF(J69="","",C69&amp;"#"&amp;J69)</f>
        <v/>
      </c>
    </row>
    <row r="70">
      <c r="A70" s="40" t="n"/>
      <c r="B70" s="44" t="n"/>
      <c r="C70" s="40" t="n"/>
      <c r="D70" s="40" t="n"/>
      <c r="E70" s="42" t="n"/>
      <c r="F70" s="40" t="n"/>
      <c r="G70" s="45">
        <f>IF(F70="W",(E70-1)*100,IF(F70="L",-100,IF(F70="V",0,"")))</f>
        <v/>
      </c>
      <c r="I70">
        <f>IF(AND(A70&lt;&gt;"",F70&lt;&gt;"V",E70&gt;0),LN(E70),0)</f>
        <v/>
      </c>
      <c r="J70">
        <f>IF(OR(C70="",F70="",F70="V"),"",COUNTIFS($C$5:C70,C70,$F$5:F70,"W")+COUNTIFS($C$5:C70,C70,$F$5:F70,"L"))</f>
        <v/>
      </c>
      <c r="K70">
        <f>IF(J70="","",IF(F70="W",IF(IFERROR(INDEX($K$5:K69,MATCH(C70&amp;"#"&amp;(J70-1),$L$5:L69,0)),0)&gt;0,IFERROR(INDEX($K$5:K69,MATCH(C70&amp;"#"&amp;(J70-1),$L$5:L69,0)),0)+1,1),IF(IFERROR(INDEX($K$5:K69,MATCH(C70&amp;"#"&amp;(J70-1),$L$5:L69,0)),0)&lt;0,IFERROR(INDEX($K$5:K69,MATCH(C70&amp;"#"&amp;(J70-1),$L$5:L69,0)),0)-1,-1)))</f>
        <v/>
      </c>
      <c r="L70">
        <f>IF(J70="","",C70&amp;"#"&amp;J70)</f>
        <v/>
      </c>
    </row>
    <row r="71">
      <c r="A71" s="40" t="n"/>
      <c r="B71" s="44" t="n"/>
      <c r="C71" s="40" t="n"/>
      <c r="D71" s="40" t="n"/>
      <c r="E71" s="42" t="n"/>
      <c r="F71" s="40" t="n"/>
      <c r="G71" s="45">
        <f>IF(F71="W",(E71-1)*100,IF(F71="L",-100,IF(F71="V",0,"")))</f>
        <v/>
      </c>
      <c r="I71">
        <f>IF(AND(A71&lt;&gt;"",F71&lt;&gt;"V",E71&gt;0),LN(E71),0)</f>
        <v/>
      </c>
      <c r="J71">
        <f>IF(OR(C71="",F71="",F71="V"),"",COUNTIFS($C$5:C71,C71,$F$5:F71,"W")+COUNTIFS($C$5:C71,C71,$F$5:F71,"L"))</f>
        <v/>
      </c>
      <c r="K71">
        <f>IF(J71="","",IF(F71="W",IF(IFERROR(INDEX($K$5:K70,MATCH(C71&amp;"#"&amp;(J71-1),$L$5:L70,0)),0)&gt;0,IFERROR(INDEX($K$5:K70,MATCH(C71&amp;"#"&amp;(J71-1),$L$5:L70,0)),0)+1,1),IF(IFERROR(INDEX($K$5:K70,MATCH(C71&amp;"#"&amp;(J71-1),$L$5:L70,0)),0)&lt;0,IFERROR(INDEX($K$5:K70,MATCH(C71&amp;"#"&amp;(J71-1),$L$5:L70,0)),0)-1,-1)))</f>
        <v/>
      </c>
      <c r="L71">
        <f>IF(J71="","",C71&amp;"#"&amp;J71)</f>
        <v/>
      </c>
    </row>
    <row r="72">
      <c r="A72" s="40" t="n"/>
      <c r="B72" s="44" t="n"/>
      <c r="C72" s="40" t="n"/>
      <c r="D72" s="40" t="n"/>
      <c r="E72" s="42" t="n"/>
      <c r="F72" s="40" t="n"/>
      <c r="G72" s="45">
        <f>IF(F72="W",(E72-1)*100,IF(F72="L",-100,IF(F72="V",0,"")))</f>
        <v/>
      </c>
      <c r="I72">
        <f>IF(AND(A72&lt;&gt;"",F72&lt;&gt;"V",E72&gt;0),LN(E72),0)</f>
        <v/>
      </c>
      <c r="J72">
        <f>IF(OR(C72="",F72="",F72="V"),"",COUNTIFS($C$5:C72,C72,$F$5:F72,"W")+COUNTIFS($C$5:C72,C72,$F$5:F72,"L"))</f>
        <v/>
      </c>
      <c r="K72">
        <f>IF(J72="","",IF(F72="W",IF(IFERROR(INDEX($K$5:K71,MATCH(C72&amp;"#"&amp;(J72-1),$L$5:L71,0)),0)&gt;0,IFERROR(INDEX($K$5:K71,MATCH(C72&amp;"#"&amp;(J72-1),$L$5:L71,0)),0)+1,1),IF(IFERROR(INDEX($K$5:K71,MATCH(C72&amp;"#"&amp;(J72-1),$L$5:L71,0)),0)&lt;0,IFERROR(INDEX($K$5:K71,MATCH(C72&amp;"#"&amp;(J72-1),$L$5:L71,0)),0)-1,-1)))</f>
        <v/>
      </c>
      <c r="L72">
        <f>IF(J72="","",C72&amp;"#"&amp;J72)</f>
        <v/>
      </c>
    </row>
    <row r="73">
      <c r="A73" s="40" t="n"/>
      <c r="B73" s="44" t="n"/>
      <c r="C73" s="40" t="n"/>
      <c r="D73" s="40" t="n"/>
      <c r="E73" s="42" t="n"/>
      <c r="F73" s="40" t="n"/>
      <c r="G73" s="45">
        <f>IF(F73="W",(E73-1)*100,IF(F73="L",-100,IF(F73="V",0,"")))</f>
        <v/>
      </c>
      <c r="I73">
        <f>IF(AND(A73&lt;&gt;"",F73&lt;&gt;"V",E73&gt;0),LN(E73),0)</f>
        <v/>
      </c>
      <c r="J73">
        <f>IF(OR(C73="",F73="",F73="V"),"",COUNTIFS($C$5:C73,C73,$F$5:F73,"W")+COUNTIFS($C$5:C73,C73,$F$5:F73,"L"))</f>
        <v/>
      </c>
      <c r="K73">
        <f>IF(J73="","",IF(F73="W",IF(IFERROR(INDEX($K$5:K72,MATCH(C73&amp;"#"&amp;(J73-1),$L$5:L72,0)),0)&gt;0,IFERROR(INDEX($K$5:K72,MATCH(C73&amp;"#"&amp;(J73-1),$L$5:L72,0)),0)+1,1),IF(IFERROR(INDEX($K$5:K72,MATCH(C73&amp;"#"&amp;(J73-1),$L$5:L72,0)),0)&lt;0,IFERROR(INDEX($K$5:K72,MATCH(C73&amp;"#"&amp;(J73-1),$L$5:L72,0)),0)-1,-1)))</f>
        <v/>
      </c>
      <c r="L73">
        <f>IF(J73="","",C73&amp;"#"&amp;J73)</f>
        <v/>
      </c>
    </row>
    <row r="74">
      <c r="A74" s="40" t="n"/>
      <c r="B74" s="44" t="n"/>
      <c r="C74" s="40" t="n"/>
      <c r="D74" s="40" t="n"/>
      <c r="E74" s="42" t="n"/>
      <c r="F74" s="40" t="n"/>
      <c r="G74" s="45">
        <f>IF(F74="W",(E74-1)*100,IF(F74="L",-100,IF(F74="V",0,"")))</f>
        <v/>
      </c>
      <c r="I74">
        <f>IF(AND(A74&lt;&gt;"",F74&lt;&gt;"V",E74&gt;0),LN(E74),0)</f>
        <v/>
      </c>
      <c r="J74">
        <f>IF(OR(C74="",F74="",F74="V"),"",COUNTIFS($C$5:C74,C74,$F$5:F74,"W")+COUNTIFS($C$5:C74,C74,$F$5:F74,"L"))</f>
        <v/>
      </c>
      <c r="K74">
        <f>IF(J74="","",IF(F74="W",IF(IFERROR(INDEX($K$5:K73,MATCH(C74&amp;"#"&amp;(J74-1),$L$5:L73,0)),0)&gt;0,IFERROR(INDEX($K$5:K73,MATCH(C74&amp;"#"&amp;(J74-1),$L$5:L73,0)),0)+1,1),IF(IFERROR(INDEX($K$5:K73,MATCH(C74&amp;"#"&amp;(J74-1),$L$5:L73,0)),0)&lt;0,IFERROR(INDEX($K$5:K73,MATCH(C74&amp;"#"&amp;(J74-1),$L$5:L73,0)),0)-1,-1)))</f>
        <v/>
      </c>
      <c r="L74">
        <f>IF(J74="","",C74&amp;"#"&amp;J74)</f>
        <v/>
      </c>
    </row>
    <row r="75">
      <c r="A75" s="40" t="n"/>
      <c r="B75" s="44" t="n"/>
      <c r="C75" s="40" t="n"/>
      <c r="D75" s="40" t="n"/>
      <c r="E75" s="42" t="n"/>
      <c r="F75" s="40" t="n"/>
      <c r="G75" s="45">
        <f>IF(F75="W",(E75-1)*100,IF(F75="L",-100,IF(F75="V",0,"")))</f>
        <v/>
      </c>
      <c r="I75">
        <f>IF(AND(A75&lt;&gt;"",F75&lt;&gt;"V",E75&gt;0),LN(E75),0)</f>
        <v/>
      </c>
      <c r="J75">
        <f>IF(OR(C75="",F75="",F75="V"),"",COUNTIFS($C$5:C75,C75,$F$5:F75,"W")+COUNTIFS($C$5:C75,C75,$F$5:F75,"L"))</f>
        <v/>
      </c>
      <c r="K75">
        <f>IF(J75="","",IF(F75="W",IF(IFERROR(INDEX($K$5:K74,MATCH(C75&amp;"#"&amp;(J75-1),$L$5:L74,0)),0)&gt;0,IFERROR(INDEX($K$5:K74,MATCH(C75&amp;"#"&amp;(J75-1),$L$5:L74,0)),0)+1,1),IF(IFERROR(INDEX($K$5:K74,MATCH(C75&amp;"#"&amp;(J75-1),$L$5:L74,0)),0)&lt;0,IFERROR(INDEX($K$5:K74,MATCH(C75&amp;"#"&amp;(J75-1),$L$5:L74,0)),0)-1,-1)))</f>
        <v/>
      </c>
      <c r="L75">
        <f>IF(J75="","",C75&amp;"#"&amp;J75)</f>
        <v/>
      </c>
    </row>
    <row r="76">
      <c r="A76" s="40" t="n"/>
      <c r="B76" s="44" t="n"/>
      <c r="C76" s="40" t="n"/>
      <c r="D76" s="40" t="n"/>
      <c r="E76" s="42" t="n"/>
      <c r="F76" s="40" t="n"/>
      <c r="G76" s="45">
        <f>IF(F76="W",(E76-1)*100,IF(F76="L",-100,IF(F76="V",0,"")))</f>
        <v/>
      </c>
      <c r="I76">
        <f>IF(AND(A76&lt;&gt;"",F76&lt;&gt;"V",E76&gt;0),LN(E76),0)</f>
        <v/>
      </c>
      <c r="J76">
        <f>IF(OR(C76="",F76="",F76="V"),"",COUNTIFS($C$5:C76,C76,$F$5:F76,"W")+COUNTIFS($C$5:C76,C76,$F$5:F76,"L"))</f>
        <v/>
      </c>
      <c r="K76">
        <f>IF(J76="","",IF(F76="W",IF(IFERROR(INDEX($K$5:K75,MATCH(C76&amp;"#"&amp;(J76-1),$L$5:L75,0)),0)&gt;0,IFERROR(INDEX($K$5:K75,MATCH(C76&amp;"#"&amp;(J76-1),$L$5:L75,0)),0)+1,1),IF(IFERROR(INDEX($K$5:K75,MATCH(C76&amp;"#"&amp;(J76-1),$L$5:L75,0)),0)&lt;0,IFERROR(INDEX($K$5:K75,MATCH(C76&amp;"#"&amp;(J76-1),$L$5:L75,0)),0)-1,-1)))</f>
        <v/>
      </c>
      <c r="L76">
        <f>IF(J76="","",C76&amp;"#"&amp;J76)</f>
        <v/>
      </c>
    </row>
    <row r="77">
      <c r="A77" s="40" t="n"/>
      <c r="B77" s="44" t="n"/>
      <c r="C77" s="40" t="n"/>
      <c r="D77" s="40" t="n"/>
      <c r="E77" s="42" t="n"/>
      <c r="F77" s="40" t="n"/>
      <c r="G77" s="45">
        <f>IF(F77="W",(E77-1)*100,IF(F77="L",-100,IF(F77="V",0,"")))</f>
        <v/>
      </c>
      <c r="I77">
        <f>IF(AND(A77&lt;&gt;"",F77&lt;&gt;"V",E77&gt;0),LN(E77),0)</f>
        <v/>
      </c>
      <c r="J77">
        <f>IF(OR(C77="",F77="",F77="V"),"",COUNTIFS($C$5:C77,C77,$F$5:F77,"W")+COUNTIFS($C$5:C77,C77,$F$5:F77,"L"))</f>
        <v/>
      </c>
      <c r="K77">
        <f>IF(J77="","",IF(F77="W",IF(IFERROR(INDEX($K$5:K76,MATCH(C77&amp;"#"&amp;(J77-1),$L$5:L76,0)),0)&gt;0,IFERROR(INDEX($K$5:K76,MATCH(C77&amp;"#"&amp;(J77-1),$L$5:L76,0)),0)+1,1),IF(IFERROR(INDEX($K$5:K76,MATCH(C77&amp;"#"&amp;(J77-1),$L$5:L76,0)),0)&lt;0,IFERROR(INDEX($K$5:K76,MATCH(C77&amp;"#"&amp;(J77-1),$L$5:L76,0)),0)-1,-1)))</f>
        <v/>
      </c>
      <c r="L77">
        <f>IF(J77="","",C77&amp;"#"&amp;J77)</f>
        <v/>
      </c>
    </row>
    <row r="78">
      <c r="A78" s="40" t="n"/>
      <c r="B78" s="44" t="n"/>
      <c r="C78" s="40" t="n"/>
      <c r="D78" s="40" t="n"/>
      <c r="E78" s="42" t="n"/>
      <c r="F78" s="40" t="n"/>
      <c r="G78" s="45">
        <f>IF(F78="W",(E78-1)*100,IF(F78="L",-100,IF(F78="V",0,"")))</f>
        <v/>
      </c>
      <c r="I78">
        <f>IF(AND(A78&lt;&gt;"",F78&lt;&gt;"V",E78&gt;0),LN(E78),0)</f>
        <v/>
      </c>
      <c r="J78">
        <f>IF(OR(C78="",F78="",F78="V"),"",COUNTIFS($C$5:C78,C78,$F$5:F78,"W")+COUNTIFS($C$5:C78,C78,$F$5:F78,"L"))</f>
        <v/>
      </c>
      <c r="K78">
        <f>IF(J78="","",IF(F78="W",IF(IFERROR(INDEX($K$5:K77,MATCH(C78&amp;"#"&amp;(J78-1),$L$5:L77,0)),0)&gt;0,IFERROR(INDEX($K$5:K77,MATCH(C78&amp;"#"&amp;(J78-1),$L$5:L77,0)),0)+1,1),IF(IFERROR(INDEX($K$5:K77,MATCH(C78&amp;"#"&amp;(J78-1),$L$5:L77,0)),0)&lt;0,IFERROR(INDEX($K$5:K77,MATCH(C78&amp;"#"&amp;(J78-1),$L$5:L77,0)),0)-1,-1)))</f>
        <v/>
      </c>
      <c r="L78">
        <f>IF(J78="","",C78&amp;"#"&amp;J78)</f>
        <v/>
      </c>
    </row>
    <row r="79">
      <c r="A79" s="40" t="n"/>
      <c r="B79" s="44" t="n"/>
      <c r="C79" s="40" t="n"/>
      <c r="D79" s="40" t="n"/>
      <c r="E79" s="42" t="n"/>
      <c r="F79" s="40" t="n"/>
      <c r="G79" s="45">
        <f>IF(F79="W",(E79-1)*100,IF(F79="L",-100,IF(F79="V",0,"")))</f>
        <v/>
      </c>
      <c r="I79">
        <f>IF(AND(A79&lt;&gt;"",F79&lt;&gt;"V",E79&gt;0),LN(E79),0)</f>
        <v/>
      </c>
      <c r="J79">
        <f>IF(OR(C79="",F79="",F79="V"),"",COUNTIFS($C$5:C79,C79,$F$5:F79,"W")+COUNTIFS($C$5:C79,C79,$F$5:F79,"L"))</f>
        <v/>
      </c>
      <c r="K79">
        <f>IF(J79="","",IF(F79="W",IF(IFERROR(INDEX($K$5:K78,MATCH(C79&amp;"#"&amp;(J79-1),$L$5:L78,0)),0)&gt;0,IFERROR(INDEX($K$5:K78,MATCH(C79&amp;"#"&amp;(J79-1),$L$5:L78,0)),0)+1,1),IF(IFERROR(INDEX($K$5:K78,MATCH(C79&amp;"#"&amp;(J79-1),$L$5:L78,0)),0)&lt;0,IFERROR(INDEX($K$5:K78,MATCH(C79&amp;"#"&amp;(J79-1),$L$5:L78,0)),0)-1,-1)))</f>
        <v/>
      </c>
      <c r="L79">
        <f>IF(J79="","",C79&amp;"#"&amp;J79)</f>
        <v/>
      </c>
    </row>
    <row r="80">
      <c r="A80" s="40" t="n"/>
      <c r="B80" s="44" t="n"/>
      <c r="C80" s="40" t="n"/>
      <c r="D80" s="40" t="n"/>
      <c r="E80" s="42" t="n"/>
      <c r="F80" s="40" t="n"/>
      <c r="G80" s="45">
        <f>IF(F80="W",(E80-1)*100,IF(F80="L",-100,IF(F80="V",0,"")))</f>
        <v/>
      </c>
      <c r="I80">
        <f>IF(AND(A80&lt;&gt;"",F80&lt;&gt;"V",E80&gt;0),LN(E80),0)</f>
        <v/>
      </c>
      <c r="J80">
        <f>IF(OR(C80="",F80="",F80="V"),"",COUNTIFS($C$5:C80,C80,$F$5:F80,"W")+COUNTIFS($C$5:C80,C80,$F$5:F80,"L"))</f>
        <v/>
      </c>
      <c r="K80">
        <f>IF(J80="","",IF(F80="W",IF(IFERROR(INDEX($K$5:K79,MATCH(C80&amp;"#"&amp;(J80-1),$L$5:L79,0)),0)&gt;0,IFERROR(INDEX($K$5:K79,MATCH(C80&amp;"#"&amp;(J80-1),$L$5:L79,0)),0)+1,1),IF(IFERROR(INDEX($K$5:K79,MATCH(C80&amp;"#"&amp;(J80-1),$L$5:L79,0)),0)&lt;0,IFERROR(INDEX($K$5:K79,MATCH(C80&amp;"#"&amp;(J80-1),$L$5:L79,0)),0)-1,-1)))</f>
        <v/>
      </c>
      <c r="L80">
        <f>IF(J80="","",C80&amp;"#"&amp;J80)</f>
        <v/>
      </c>
    </row>
    <row r="81">
      <c r="A81" s="40" t="n"/>
      <c r="B81" s="44" t="n"/>
      <c r="C81" s="40" t="n"/>
      <c r="D81" s="40" t="n"/>
      <c r="E81" s="42" t="n"/>
      <c r="F81" s="40" t="n"/>
      <c r="G81" s="45">
        <f>IF(F81="W",(E81-1)*100,IF(F81="L",-100,IF(F81="V",0,"")))</f>
        <v/>
      </c>
      <c r="I81">
        <f>IF(AND(A81&lt;&gt;"",F81&lt;&gt;"V",E81&gt;0),LN(E81),0)</f>
        <v/>
      </c>
      <c r="J81">
        <f>IF(OR(C81="",F81="",F81="V"),"",COUNTIFS($C$5:C81,C81,$F$5:F81,"W")+COUNTIFS($C$5:C81,C81,$F$5:F81,"L"))</f>
        <v/>
      </c>
      <c r="K81">
        <f>IF(J81="","",IF(F81="W",IF(IFERROR(INDEX($K$5:K80,MATCH(C81&amp;"#"&amp;(J81-1),$L$5:L80,0)),0)&gt;0,IFERROR(INDEX($K$5:K80,MATCH(C81&amp;"#"&amp;(J81-1),$L$5:L80,0)),0)+1,1),IF(IFERROR(INDEX($K$5:K80,MATCH(C81&amp;"#"&amp;(J81-1),$L$5:L80,0)),0)&lt;0,IFERROR(INDEX($K$5:K80,MATCH(C81&amp;"#"&amp;(J81-1),$L$5:L80,0)),0)-1,-1)))</f>
        <v/>
      </c>
      <c r="L81">
        <f>IF(J81="","",C81&amp;"#"&amp;J81)</f>
        <v/>
      </c>
    </row>
    <row r="82">
      <c r="A82" s="40" t="n"/>
      <c r="B82" s="44" t="n"/>
      <c r="C82" s="40" t="n"/>
      <c r="D82" s="40" t="n"/>
      <c r="E82" s="42" t="n"/>
      <c r="F82" s="40" t="n"/>
      <c r="G82" s="45">
        <f>IF(F82="W",(E82-1)*100,IF(F82="L",-100,IF(F82="V",0,"")))</f>
        <v/>
      </c>
      <c r="I82">
        <f>IF(AND(A82&lt;&gt;"",F82&lt;&gt;"V",E82&gt;0),LN(E82),0)</f>
        <v/>
      </c>
      <c r="J82">
        <f>IF(OR(C82="",F82="",F82="V"),"",COUNTIFS($C$5:C82,C82,$F$5:F82,"W")+COUNTIFS($C$5:C82,C82,$F$5:F82,"L"))</f>
        <v/>
      </c>
      <c r="K82">
        <f>IF(J82="","",IF(F82="W",IF(IFERROR(INDEX($K$5:K81,MATCH(C82&amp;"#"&amp;(J82-1),$L$5:L81,0)),0)&gt;0,IFERROR(INDEX($K$5:K81,MATCH(C82&amp;"#"&amp;(J82-1),$L$5:L81,0)),0)+1,1),IF(IFERROR(INDEX($K$5:K81,MATCH(C82&amp;"#"&amp;(J82-1),$L$5:L81,0)),0)&lt;0,IFERROR(INDEX($K$5:K81,MATCH(C82&amp;"#"&amp;(J82-1),$L$5:L81,0)),0)-1,-1)))</f>
        <v/>
      </c>
      <c r="L82">
        <f>IF(J82="","",C82&amp;"#"&amp;J82)</f>
        <v/>
      </c>
    </row>
    <row r="83">
      <c r="A83" s="40" t="n"/>
      <c r="B83" s="44" t="n"/>
      <c r="C83" s="40" t="n"/>
      <c r="D83" s="40" t="n"/>
      <c r="E83" s="42" t="n"/>
      <c r="F83" s="40" t="n"/>
      <c r="G83" s="45">
        <f>IF(F83="W",(E83-1)*100,IF(F83="L",-100,IF(F83="V",0,"")))</f>
        <v/>
      </c>
      <c r="I83">
        <f>IF(AND(A83&lt;&gt;"",F83&lt;&gt;"V",E83&gt;0),LN(E83),0)</f>
        <v/>
      </c>
      <c r="J83">
        <f>IF(OR(C83="",F83="",F83="V"),"",COUNTIFS($C$5:C83,C83,$F$5:F83,"W")+COUNTIFS($C$5:C83,C83,$F$5:F83,"L"))</f>
        <v/>
      </c>
      <c r="K83">
        <f>IF(J83="","",IF(F83="W",IF(IFERROR(INDEX($K$5:K82,MATCH(C83&amp;"#"&amp;(J83-1),$L$5:L82,0)),0)&gt;0,IFERROR(INDEX($K$5:K82,MATCH(C83&amp;"#"&amp;(J83-1),$L$5:L82,0)),0)+1,1),IF(IFERROR(INDEX($K$5:K82,MATCH(C83&amp;"#"&amp;(J83-1),$L$5:L82,0)),0)&lt;0,IFERROR(INDEX($K$5:K82,MATCH(C83&amp;"#"&amp;(J83-1),$L$5:L82,0)),0)-1,-1)))</f>
        <v/>
      </c>
      <c r="L83">
        <f>IF(J83="","",C83&amp;"#"&amp;J83)</f>
        <v/>
      </c>
    </row>
    <row r="84">
      <c r="A84" s="40" t="n"/>
      <c r="B84" s="44" t="n"/>
      <c r="C84" s="40" t="n"/>
      <c r="D84" s="40" t="n"/>
      <c r="E84" s="42" t="n"/>
      <c r="F84" s="40" t="n"/>
      <c r="G84" s="45">
        <f>IF(F84="W",(E84-1)*100,IF(F84="L",-100,IF(F84="V",0,"")))</f>
        <v/>
      </c>
      <c r="I84">
        <f>IF(AND(A84&lt;&gt;"",F84&lt;&gt;"V",E84&gt;0),LN(E84),0)</f>
        <v/>
      </c>
      <c r="J84">
        <f>IF(OR(C84="",F84="",F84="V"),"",COUNTIFS($C$5:C84,C84,$F$5:F84,"W")+COUNTIFS($C$5:C84,C84,$F$5:F84,"L"))</f>
        <v/>
      </c>
      <c r="K84">
        <f>IF(J84="","",IF(F84="W",IF(IFERROR(INDEX($K$5:K83,MATCH(C84&amp;"#"&amp;(J84-1),$L$5:L83,0)),0)&gt;0,IFERROR(INDEX($K$5:K83,MATCH(C84&amp;"#"&amp;(J84-1),$L$5:L83,0)),0)+1,1),IF(IFERROR(INDEX($K$5:K83,MATCH(C84&amp;"#"&amp;(J84-1),$L$5:L83,0)),0)&lt;0,IFERROR(INDEX($K$5:K83,MATCH(C84&amp;"#"&amp;(J84-1),$L$5:L83,0)),0)-1,-1)))</f>
        <v/>
      </c>
      <c r="L84">
        <f>IF(J84="","",C84&amp;"#"&amp;J84)</f>
        <v/>
      </c>
    </row>
    <row r="85">
      <c r="A85" s="40" t="n"/>
      <c r="B85" s="44" t="n"/>
      <c r="C85" s="40" t="n"/>
      <c r="D85" s="40" t="n"/>
      <c r="E85" s="42" t="n"/>
      <c r="F85" s="40" t="n"/>
      <c r="G85" s="45">
        <f>IF(F85="W",(E85-1)*100,IF(F85="L",-100,IF(F85="V",0,"")))</f>
        <v/>
      </c>
      <c r="I85">
        <f>IF(AND(A85&lt;&gt;"",F85&lt;&gt;"V",E85&gt;0),LN(E85),0)</f>
        <v/>
      </c>
      <c r="J85">
        <f>IF(OR(C85="",F85="",F85="V"),"",COUNTIFS($C$5:C85,C85,$F$5:F85,"W")+COUNTIFS($C$5:C85,C85,$F$5:F85,"L"))</f>
        <v/>
      </c>
      <c r="K85">
        <f>IF(J85="","",IF(F85="W",IF(IFERROR(INDEX($K$5:K84,MATCH(C85&amp;"#"&amp;(J85-1),$L$5:L84,0)),0)&gt;0,IFERROR(INDEX($K$5:K84,MATCH(C85&amp;"#"&amp;(J85-1),$L$5:L84,0)),0)+1,1),IF(IFERROR(INDEX($K$5:K84,MATCH(C85&amp;"#"&amp;(J85-1),$L$5:L84,0)),0)&lt;0,IFERROR(INDEX($K$5:K84,MATCH(C85&amp;"#"&amp;(J85-1),$L$5:L84,0)),0)-1,-1)))</f>
        <v/>
      </c>
      <c r="L85">
        <f>IF(J85="","",C85&amp;"#"&amp;J85)</f>
        <v/>
      </c>
    </row>
    <row r="86">
      <c r="A86" s="40" t="n"/>
      <c r="B86" s="44" t="n"/>
      <c r="C86" s="40" t="n"/>
      <c r="D86" s="40" t="n"/>
      <c r="E86" s="42" t="n"/>
      <c r="F86" s="40" t="n"/>
      <c r="G86" s="45">
        <f>IF(F86="W",(E86-1)*100,IF(F86="L",-100,IF(F86="V",0,"")))</f>
        <v/>
      </c>
      <c r="I86">
        <f>IF(AND(A86&lt;&gt;"",F86&lt;&gt;"V",E86&gt;0),LN(E86),0)</f>
        <v/>
      </c>
      <c r="J86">
        <f>IF(OR(C86="",F86="",F86="V"),"",COUNTIFS($C$5:C86,C86,$F$5:F86,"W")+COUNTIFS($C$5:C86,C86,$F$5:F86,"L"))</f>
        <v/>
      </c>
      <c r="K86">
        <f>IF(J86="","",IF(F86="W",IF(IFERROR(INDEX($K$5:K85,MATCH(C86&amp;"#"&amp;(J86-1),$L$5:L85,0)),0)&gt;0,IFERROR(INDEX($K$5:K85,MATCH(C86&amp;"#"&amp;(J86-1),$L$5:L85,0)),0)+1,1),IF(IFERROR(INDEX($K$5:K85,MATCH(C86&amp;"#"&amp;(J86-1),$L$5:L85,0)),0)&lt;0,IFERROR(INDEX($K$5:K85,MATCH(C86&amp;"#"&amp;(J86-1),$L$5:L85,0)),0)-1,-1)))</f>
        <v/>
      </c>
      <c r="L86">
        <f>IF(J86="","",C86&amp;"#"&amp;J86)</f>
        <v/>
      </c>
    </row>
    <row r="87">
      <c r="A87" s="40" t="n"/>
      <c r="B87" s="44" t="n"/>
      <c r="C87" s="40" t="n"/>
      <c r="D87" s="40" t="n"/>
      <c r="E87" s="42" t="n"/>
      <c r="F87" s="40" t="n"/>
      <c r="G87" s="45">
        <f>IF(F87="W",(E87-1)*100,IF(F87="L",-100,IF(F87="V",0,"")))</f>
        <v/>
      </c>
      <c r="I87">
        <f>IF(AND(A87&lt;&gt;"",F87&lt;&gt;"V",E87&gt;0),LN(E87),0)</f>
        <v/>
      </c>
      <c r="J87">
        <f>IF(OR(C87="",F87="",F87="V"),"",COUNTIFS($C$5:C87,C87,$F$5:F87,"W")+COUNTIFS($C$5:C87,C87,$F$5:F87,"L"))</f>
        <v/>
      </c>
      <c r="K87">
        <f>IF(J87="","",IF(F87="W",IF(IFERROR(INDEX($K$5:K86,MATCH(C87&amp;"#"&amp;(J87-1),$L$5:L86,0)),0)&gt;0,IFERROR(INDEX($K$5:K86,MATCH(C87&amp;"#"&amp;(J87-1),$L$5:L86,0)),0)+1,1),IF(IFERROR(INDEX($K$5:K86,MATCH(C87&amp;"#"&amp;(J87-1),$L$5:L86,0)),0)&lt;0,IFERROR(INDEX($K$5:K86,MATCH(C87&amp;"#"&amp;(J87-1),$L$5:L86,0)),0)-1,-1)))</f>
        <v/>
      </c>
      <c r="L87">
        <f>IF(J87="","",C87&amp;"#"&amp;J87)</f>
        <v/>
      </c>
    </row>
    <row r="88">
      <c r="A88" s="40" t="n"/>
      <c r="B88" s="44" t="n"/>
      <c r="C88" s="40" t="n"/>
      <c r="D88" s="40" t="n"/>
      <c r="E88" s="42" t="n"/>
      <c r="F88" s="40" t="n"/>
      <c r="G88" s="45">
        <f>IF(F88="W",(E88-1)*100,IF(F88="L",-100,IF(F88="V",0,"")))</f>
        <v/>
      </c>
      <c r="I88">
        <f>IF(AND(A88&lt;&gt;"",F88&lt;&gt;"V",E88&gt;0),LN(E88),0)</f>
        <v/>
      </c>
      <c r="J88">
        <f>IF(OR(C88="",F88="",F88="V"),"",COUNTIFS($C$5:C88,C88,$F$5:F88,"W")+COUNTIFS($C$5:C88,C88,$F$5:F88,"L"))</f>
        <v/>
      </c>
      <c r="K88">
        <f>IF(J88="","",IF(F88="W",IF(IFERROR(INDEX($K$5:K87,MATCH(C88&amp;"#"&amp;(J88-1),$L$5:L87,0)),0)&gt;0,IFERROR(INDEX($K$5:K87,MATCH(C88&amp;"#"&amp;(J88-1),$L$5:L87,0)),0)+1,1),IF(IFERROR(INDEX($K$5:K87,MATCH(C88&amp;"#"&amp;(J88-1),$L$5:L87,0)),0)&lt;0,IFERROR(INDEX($K$5:K87,MATCH(C88&amp;"#"&amp;(J88-1),$L$5:L87,0)),0)-1,-1)))</f>
        <v/>
      </c>
      <c r="L88">
        <f>IF(J88="","",C88&amp;"#"&amp;J88)</f>
        <v/>
      </c>
    </row>
    <row r="89">
      <c r="A89" s="40" t="n"/>
      <c r="B89" s="44" t="n"/>
      <c r="C89" s="40" t="n"/>
      <c r="D89" s="40" t="n"/>
      <c r="E89" s="42" t="n"/>
      <c r="F89" s="40" t="n"/>
      <c r="G89" s="45">
        <f>IF(F89="W",(E89-1)*100,IF(F89="L",-100,IF(F89="V",0,"")))</f>
        <v/>
      </c>
      <c r="I89">
        <f>IF(AND(A89&lt;&gt;"",F89&lt;&gt;"V",E89&gt;0),LN(E89),0)</f>
        <v/>
      </c>
      <c r="J89">
        <f>IF(OR(C89="",F89="",F89="V"),"",COUNTIFS($C$5:C89,C89,$F$5:F89,"W")+COUNTIFS($C$5:C89,C89,$F$5:F89,"L"))</f>
        <v/>
      </c>
      <c r="K89">
        <f>IF(J89="","",IF(F89="W",IF(IFERROR(INDEX($K$5:K88,MATCH(C89&amp;"#"&amp;(J89-1),$L$5:L88,0)),0)&gt;0,IFERROR(INDEX($K$5:K88,MATCH(C89&amp;"#"&amp;(J89-1),$L$5:L88,0)),0)+1,1),IF(IFERROR(INDEX($K$5:K88,MATCH(C89&amp;"#"&amp;(J89-1),$L$5:L88,0)),0)&lt;0,IFERROR(INDEX($K$5:K88,MATCH(C89&amp;"#"&amp;(J89-1),$L$5:L88,0)),0)-1,-1)))</f>
        <v/>
      </c>
      <c r="L89">
        <f>IF(J89="","",C89&amp;"#"&amp;J89)</f>
        <v/>
      </c>
    </row>
    <row r="90">
      <c r="A90" s="40" t="n"/>
      <c r="B90" s="44" t="n"/>
      <c r="C90" s="40" t="n"/>
      <c r="D90" s="40" t="n"/>
      <c r="E90" s="42" t="n"/>
      <c r="F90" s="40" t="n"/>
      <c r="G90" s="45">
        <f>IF(F90="W",(E90-1)*100,IF(F90="L",-100,IF(F90="V",0,"")))</f>
        <v/>
      </c>
      <c r="I90">
        <f>IF(AND(A90&lt;&gt;"",F90&lt;&gt;"V",E90&gt;0),LN(E90),0)</f>
        <v/>
      </c>
      <c r="J90">
        <f>IF(OR(C90="",F90="",F90="V"),"",COUNTIFS($C$5:C90,C90,$F$5:F90,"W")+COUNTIFS($C$5:C90,C90,$F$5:F90,"L"))</f>
        <v/>
      </c>
      <c r="K90">
        <f>IF(J90="","",IF(F90="W",IF(IFERROR(INDEX($K$5:K89,MATCH(C90&amp;"#"&amp;(J90-1),$L$5:L89,0)),0)&gt;0,IFERROR(INDEX($K$5:K89,MATCH(C90&amp;"#"&amp;(J90-1),$L$5:L89,0)),0)+1,1),IF(IFERROR(INDEX($K$5:K89,MATCH(C90&amp;"#"&amp;(J90-1),$L$5:L89,0)),0)&lt;0,IFERROR(INDEX($K$5:K89,MATCH(C90&amp;"#"&amp;(J90-1),$L$5:L89,0)),0)-1,-1)))</f>
        <v/>
      </c>
      <c r="L90">
        <f>IF(J90="","",C90&amp;"#"&amp;J90)</f>
        <v/>
      </c>
    </row>
    <row r="91">
      <c r="A91" s="40" t="n"/>
      <c r="B91" s="44" t="n"/>
      <c r="C91" s="40" t="n"/>
      <c r="D91" s="40" t="n"/>
      <c r="E91" s="42" t="n"/>
      <c r="F91" s="40" t="n"/>
      <c r="G91" s="45">
        <f>IF(F91="W",(E91-1)*100,IF(F91="L",-100,IF(F91="V",0,"")))</f>
        <v/>
      </c>
      <c r="I91">
        <f>IF(AND(A91&lt;&gt;"",F91&lt;&gt;"V",E91&gt;0),LN(E91),0)</f>
        <v/>
      </c>
      <c r="J91">
        <f>IF(OR(C91="",F91="",F91="V"),"",COUNTIFS($C$5:C91,C91,$F$5:F91,"W")+COUNTIFS($C$5:C91,C91,$F$5:F91,"L"))</f>
        <v/>
      </c>
      <c r="K91">
        <f>IF(J91="","",IF(F91="W",IF(IFERROR(INDEX($K$5:K90,MATCH(C91&amp;"#"&amp;(J91-1),$L$5:L90,0)),0)&gt;0,IFERROR(INDEX($K$5:K90,MATCH(C91&amp;"#"&amp;(J91-1),$L$5:L90,0)),0)+1,1),IF(IFERROR(INDEX($K$5:K90,MATCH(C91&amp;"#"&amp;(J91-1),$L$5:L90,0)),0)&lt;0,IFERROR(INDEX($K$5:K90,MATCH(C91&amp;"#"&amp;(J91-1),$L$5:L90,0)),0)-1,-1)))</f>
        <v/>
      </c>
      <c r="L91">
        <f>IF(J91="","",C91&amp;"#"&amp;J91)</f>
        <v/>
      </c>
    </row>
    <row r="92">
      <c r="A92" s="40" t="n"/>
      <c r="B92" s="44" t="n"/>
      <c r="C92" s="40" t="n"/>
      <c r="D92" s="40" t="n"/>
      <c r="E92" s="42" t="n"/>
      <c r="F92" s="40" t="n"/>
      <c r="G92" s="45">
        <f>IF(F92="W",(E92-1)*100,IF(F92="L",-100,IF(F92="V",0,"")))</f>
        <v/>
      </c>
      <c r="I92">
        <f>IF(AND(A92&lt;&gt;"",F92&lt;&gt;"V",E92&gt;0),LN(E92),0)</f>
        <v/>
      </c>
      <c r="J92">
        <f>IF(OR(C92="",F92="",F92="V"),"",COUNTIFS($C$5:C92,C92,$F$5:F92,"W")+COUNTIFS($C$5:C92,C92,$F$5:F92,"L"))</f>
        <v/>
      </c>
      <c r="K92">
        <f>IF(J92="","",IF(F92="W",IF(IFERROR(INDEX($K$5:K91,MATCH(C92&amp;"#"&amp;(J92-1),$L$5:L91,0)),0)&gt;0,IFERROR(INDEX($K$5:K91,MATCH(C92&amp;"#"&amp;(J92-1),$L$5:L91,0)),0)+1,1),IF(IFERROR(INDEX($K$5:K91,MATCH(C92&amp;"#"&amp;(J92-1),$L$5:L91,0)),0)&lt;0,IFERROR(INDEX($K$5:K91,MATCH(C92&amp;"#"&amp;(J92-1),$L$5:L91,0)),0)-1,-1)))</f>
        <v/>
      </c>
      <c r="L92">
        <f>IF(J92="","",C92&amp;"#"&amp;J92)</f>
        <v/>
      </c>
    </row>
    <row r="93">
      <c r="A93" s="40" t="n"/>
      <c r="B93" s="44" t="n"/>
      <c r="C93" s="40" t="n"/>
      <c r="D93" s="40" t="n"/>
      <c r="E93" s="42" t="n"/>
      <c r="F93" s="40" t="n"/>
      <c r="G93" s="45">
        <f>IF(F93="W",(E93-1)*100,IF(F93="L",-100,IF(F93="V",0,"")))</f>
        <v/>
      </c>
      <c r="I93">
        <f>IF(AND(A93&lt;&gt;"",F93&lt;&gt;"V",E93&gt;0),LN(E93),0)</f>
        <v/>
      </c>
      <c r="J93">
        <f>IF(OR(C93="",F93="",F93="V"),"",COUNTIFS($C$5:C93,C93,$F$5:F93,"W")+COUNTIFS($C$5:C93,C93,$F$5:F93,"L"))</f>
        <v/>
      </c>
      <c r="K93">
        <f>IF(J93="","",IF(F93="W",IF(IFERROR(INDEX($K$5:K92,MATCH(C93&amp;"#"&amp;(J93-1),$L$5:L92,0)),0)&gt;0,IFERROR(INDEX($K$5:K92,MATCH(C93&amp;"#"&amp;(J93-1),$L$5:L92,0)),0)+1,1),IF(IFERROR(INDEX($K$5:K92,MATCH(C93&amp;"#"&amp;(J93-1),$L$5:L92,0)),0)&lt;0,IFERROR(INDEX($K$5:K92,MATCH(C93&amp;"#"&amp;(J93-1),$L$5:L92,0)),0)-1,-1)))</f>
        <v/>
      </c>
      <c r="L93">
        <f>IF(J93="","",C93&amp;"#"&amp;J93)</f>
        <v/>
      </c>
    </row>
    <row r="94">
      <c r="A94" s="40" t="n"/>
      <c r="B94" s="44" t="n"/>
      <c r="C94" s="40" t="n"/>
      <c r="D94" s="40" t="n"/>
      <c r="E94" s="42" t="n"/>
      <c r="F94" s="40" t="n"/>
      <c r="G94" s="45">
        <f>IF(F94="W",(E94-1)*100,IF(F94="L",-100,IF(F94="V",0,"")))</f>
        <v/>
      </c>
      <c r="I94">
        <f>IF(AND(A94&lt;&gt;"",F94&lt;&gt;"V",E94&gt;0),LN(E94),0)</f>
        <v/>
      </c>
      <c r="J94">
        <f>IF(OR(C94="",F94="",F94="V"),"",COUNTIFS($C$5:C94,C94,$F$5:F94,"W")+COUNTIFS($C$5:C94,C94,$F$5:F94,"L"))</f>
        <v/>
      </c>
      <c r="K94">
        <f>IF(J94="","",IF(F94="W",IF(IFERROR(INDEX($K$5:K93,MATCH(C94&amp;"#"&amp;(J94-1),$L$5:L93,0)),0)&gt;0,IFERROR(INDEX($K$5:K93,MATCH(C94&amp;"#"&amp;(J94-1),$L$5:L93,0)),0)+1,1),IF(IFERROR(INDEX($K$5:K93,MATCH(C94&amp;"#"&amp;(J94-1),$L$5:L93,0)),0)&lt;0,IFERROR(INDEX($K$5:K93,MATCH(C94&amp;"#"&amp;(J94-1),$L$5:L93,0)),0)-1,-1)))</f>
        <v/>
      </c>
      <c r="L94">
        <f>IF(J94="","",C94&amp;"#"&amp;J94)</f>
        <v/>
      </c>
    </row>
    <row r="95">
      <c r="A95" s="40" t="n"/>
      <c r="B95" s="44" t="n"/>
      <c r="C95" s="40" t="n"/>
      <c r="D95" s="40" t="n"/>
      <c r="E95" s="42" t="n"/>
      <c r="F95" s="40" t="n"/>
      <c r="G95" s="45">
        <f>IF(F95="W",(E95-1)*100,IF(F95="L",-100,IF(F95="V",0,"")))</f>
        <v/>
      </c>
      <c r="I95">
        <f>IF(AND(A95&lt;&gt;"",F95&lt;&gt;"V",E95&gt;0),LN(E95),0)</f>
        <v/>
      </c>
      <c r="J95">
        <f>IF(OR(C95="",F95="",F95="V"),"",COUNTIFS($C$5:C95,C95,$F$5:F95,"W")+COUNTIFS($C$5:C95,C95,$F$5:F95,"L"))</f>
        <v/>
      </c>
      <c r="K95">
        <f>IF(J95="","",IF(F95="W",IF(IFERROR(INDEX($K$5:K94,MATCH(C95&amp;"#"&amp;(J95-1),$L$5:L94,0)),0)&gt;0,IFERROR(INDEX($K$5:K94,MATCH(C95&amp;"#"&amp;(J95-1),$L$5:L94,0)),0)+1,1),IF(IFERROR(INDEX($K$5:K94,MATCH(C95&amp;"#"&amp;(J95-1),$L$5:L94,0)),0)&lt;0,IFERROR(INDEX($K$5:K94,MATCH(C95&amp;"#"&amp;(J95-1),$L$5:L94,0)),0)-1,-1)))</f>
        <v/>
      </c>
      <c r="L95">
        <f>IF(J95="","",C95&amp;"#"&amp;J95)</f>
        <v/>
      </c>
    </row>
    <row r="96">
      <c r="A96" s="40" t="n"/>
      <c r="B96" s="44" t="n"/>
      <c r="C96" s="40" t="n"/>
      <c r="D96" s="40" t="n"/>
      <c r="E96" s="42" t="n"/>
      <c r="F96" s="40" t="n"/>
      <c r="G96" s="45">
        <f>IF(F96="W",(E96-1)*100,IF(F96="L",-100,IF(F96="V",0,"")))</f>
        <v/>
      </c>
      <c r="I96">
        <f>IF(AND(A96&lt;&gt;"",F96&lt;&gt;"V",E96&gt;0),LN(E96),0)</f>
        <v/>
      </c>
      <c r="J96">
        <f>IF(OR(C96="",F96="",F96="V"),"",COUNTIFS($C$5:C96,C96,$F$5:F96,"W")+COUNTIFS($C$5:C96,C96,$F$5:F96,"L"))</f>
        <v/>
      </c>
      <c r="K96">
        <f>IF(J96="","",IF(F96="W",IF(IFERROR(INDEX($K$5:K95,MATCH(C96&amp;"#"&amp;(J96-1),$L$5:L95,0)),0)&gt;0,IFERROR(INDEX($K$5:K95,MATCH(C96&amp;"#"&amp;(J96-1),$L$5:L95,0)),0)+1,1),IF(IFERROR(INDEX($K$5:K95,MATCH(C96&amp;"#"&amp;(J96-1),$L$5:L95,0)),0)&lt;0,IFERROR(INDEX($K$5:K95,MATCH(C96&amp;"#"&amp;(J96-1),$L$5:L95,0)),0)-1,-1)))</f>
        <v/>
      </c>
      <c r="L96">
        <f>IF(J96="","",C96&amp;"#"&amp;J96)</f>
        <v/>
      </c>
    </row>
    <row r="97">
      <c r="A97" s="40" t="n"/>
      <c r="B97" s="44" t="n"/>
      <c r="C97" s="40" t="n"/>
      <c r="D97" s="40" t="n"/>
      <c r="E97" s="42" t="n"/>
      <c r="F97" s="40" t="n"/>
      <c r="G97" s="45">
        <f>IF(F97="W",(E97-1)*100,IF(F97="L",-100,IF(F97="V",0,"")))</f>
        <v/>
      </c>
      <c r="I97">
        <f>IF(AND(A97&lt;&gt;"",F97&lt;&gt;"V",E97&gt;0),LN(E97),0)</f>
        <v/>
      </c>
      <c r="J97">
        <f>IF(OR(C97="",F97="",F97="V"),"",COUNTIFS($C$5:C97,C97,$F$5:F97,"W")+COUNTIFS($C$5:C97,C97,$F$5:F97,"L"))</f>
        <v/>
      </c>
      <c r="K97">
        <f>IF(J97="","",IF(F97="W",IF(IFERROR(INDEX($K$5:K96,MATCH(C97&amp;"#"&amp;(J97-1),$L$5:L96,0)),0)&gt;0,IFERROR(INDEX($K$5:K96,MATCH(C97&amp;"#"&amp;(J97-1),$L$5:L96,0)),0)+1,1),IF(IFERROR(INDEX($K$5:K96,MATCH(C97&amp;"#"&amp;(J97-1),$L$5:L96,0)),0)&lt;0,IFERROR(INDEX($K$5:K96,MATCH(C97&amp;"#"&amp;(J97-1),$L$5:L96,0)),0)-1,-1)))</f>
        <v/>
      </c>
      <c r="L97">
        <f>IF(J97="","",C97&amp;"#"&amp;J97)</f>
        <v/>
      </c>
    </row>
    <row r="98">
      <c r="A98" s="40" t="n"/>
      <c r="B98" s="44" t="n"/>
      <c r="C98" s="40" t="n"/>
      <c r="D98" s="40" t="n"/>
      <c r="E98" s="42" t="n"/>
      <c r="F98" s="40" t="n"/>
      <c r="G98" s="45">
        <f>IF(F98="W",(E98-1)*100,IF(F98="L",-100,IF(F98="V",0,"")))</f>
        <v/>
      </c>
      <c r="I98">
        <f>IF(AND(A98&lt;&gt;"",F98&lt;&gt;"V",E98&gt;0),LN(E98),0)</f>
        <v/>
      </c>
      <c r="J98">
        <f>IF(OR(C98="",F98="",F98="V"),"",COUNTIFS($C$5:C98,C98,$F$5:F98,"W")+COUNTIFS($C$5:C98,C98,$F$5:F98,"L"))</f>
        <v/>
      </c>
      <c r="K98">
        <f>IF(J98="","",IF(F98="W",IF(IFERROR(INDEX($K$5:K97,MATCH(C98&amp;"#"&amp;(J98-1),$L$5:L97,0)),0)&gt;0,IFERROR(INDEX($K$5:K97,MATCH(C98&amp;"#"&amp;(J98-1),$L$5:L97,0)),0)+1,1),IF(IFERROR(INDEX($K$5:K97,MATCH(C98&amp;"#"&amp;(J98-1),$L$5:L97,0)),0)&lt;0,IFERROR(INDEX($K$5:K97,MATCH(C98&amp;"#"&amp;(J98-1),$L$5:L97,0)),0)-1,-1)))</f>
        <v/>
      </c>
      <c r="L98">
        <f>IF(J98="","",C98&amp;"#"&amp;J98)</f>
        <v/>
      </c>
    </row>
    <row r="99">
      <c r="A99" s="40" t="n"/>
      <c r="B99" s="44" t="n"/>
      <c r="C99" s="40" t="n"/>
      <c r="D99" s="40" t="n"/>
      <c r="E99" s="42" t="n"/>
      <c r="F99" s="40" t="n"/>
      <c r="G99" s="45">
        <f>IF(F99="W",(E99-1)*100,IF(F99="L",-100,IF(F99="V",0,"")))</f>
        <v/>
      </c>
      <c r="I99">
        <f>IF(AND(A99&lt;&gt;"",F99&lt;&gt;"V",E99&gt;0),LN(E99),0)</f>
        <v/>
      </c>
      <c r="J99">
        <f>IF(OR(C99="",F99="",F99="V"),"",COUNTIFS($C$5:C99,C99,$F$5:F99,"W")+COUNTIFS($C$5:C99,C99,$F$5:F99,"L"))</f>
        <v/>
      </c>
      <c r="K99">
        <f>IF(J99="","",IF(F99="W",IF(IFERROR(INDEX($K$5:K98,MATCH(C99&amp;"#"&amp;(J99-1),$L$5:L98,0)),0)&gt;0,IFERROR(INDEX($K$5:K98,MATCH(C99&amp;"#"&amp;(J99-1),$L$5:L98,0)),0)+1,1),IF(IFERROR(INDEX($K$5:K98,MATCH(C99&amp;"#"&amp;(J99-1),$L$5:L98,0)),0)&lt;0,IFERROR(INDEX($K$5:K98,MATCH(C99&amp;"#"&amp;(J99-1),$L$5:L98,0)),0)-1,-1)))</f>
        <v/>
      </c>
      <c r="L99">
        <f>IF(J99="","",C99&amp;"#"&amp;J99)</f>
        <v/>
      </c>
    </row>
    <row r="100">
      <c r="A100" s="40" t="n"/>
      <c r="B100" s="44" t="n"/>
      <c r="C100" s="40" t="n"/>
      <c r="D100" s="40" t="n"/>
      <c r="E100" s="42" t="n"/>
      <c r="F100" s="40" t="n"/>
      <c r="G100" s="45">
        <f>IF(F100="W",(E100-1)*100,IF(F100="L",-100,IF(F100="V",0,"")))</f>
        <v/>
      </c>
      <c r="I100">
        <f>IF(AND(A100&lt;&gt;"",F100&lt;&gt;"V",E100&gt;0),LN(E100),0)</f>
        <v/>
      </c>
      <c r="J100">
        <f>IF(OR(C100="",F100="",F100="V"),"",COUNTIFS($C$5:C100,C100,$F$5:F100,"W")+COUNTIFS($C$5:C100,C100,$F$5:F100,"L"))</f>
        <v/>
      </c>
      <c r="K100">
        <f>IF(J100="","",IF(F100="W",IF(IFERROR(INDEX($K$5:K99,MATCH(C100&amp;"#"&amp;(J100-1),$L$5:L99,0)),0)&gt;0,IFERROR(INDEX($K$5:K99,MATCH(C100&amp;"#"&amp;(J100-1),$L$5:L99,0)),0)+1,1),IF(IFERROR(INDEX($K$5:K99,MATCH(C100&amp;"#"&amp;(J100-1),$L$5:L99,0)),0)&lt;0,IFERROR(INDEX($K$5:K99,MATCH(C100&amp;"#"&amp;(J100-1),$L$5:L99,0)),0)-1,-1)))</f>
        <v/>
      </c>
      <c r="L100">
        <f>IF(J100="","",C100&amp;"#"&amp;J100)</f>
        <v/>
      </c>
    </row>
    <row r="101">
      <c r="A101" s="40" t="n"/>
      <c r="B101" s="44" t="n"/>
      <c r="C101" s="40" t="n"/>
      <c r="D101" s="40" t="n"/>
      <c r="E101" s="42" t="n"/>
      <c r="F101" s="40" t="n"/>
      <c r="G101" s="45">
        <f>IF(F101="W",(E101-1)*100,IF(F101="L",-100,IF(F101="V",0,"")))</f>
        <v/>
      </c>
      <c r="I101">
        <f>IF(AND(A101&lt;&gt;"",F101&lt;&gt;"V",E101&gt;0),LN(E101),0)</f>
        <v/>
      </c>
      <c r="J101">
        <f>IF(OR(C101="",F101="",F101="V"),"",COUNTIFS($C$5:C101,C101,$F$5:F101,"W")+COUNTIFS($C$5:C101,C101,$F$5:F101,"L"))</f>
        <v/>
      </c>
      <c r="K101">
        <f>IF(J101="","",IF(F101="W",IF(IFERROR(INDEX($K$5:K100,MATCH(C101&amp;"#"&amp;(J101-1),$L$5:L100,0)),0)&gt;0,IFERROR(INDEX($K$5:K100,MATCH(C101&amp;"#"&amp;(J101-1),$L$5:L100,0)),0)+1,1),IF(IFERROR(INDEX($K$5:K100,MATCH(C101&amp;"#"&amp;(J101-1),$L$5:L100,0)),0)&lt;0,IFERROR(INDEX($K$5:K100,MATCH(C101&amp;"#"&amp;(J101-1),$L$5:L100,0)),0)-1,-1)))</f>
        <v/>
      </c>
      <c r="L101">
        <f>IF(J101="","",C101&amp;"#"&amp;J101)</f>
        <v/>
      </c>
    </row>
    <row r="102">
      <c r="A102" s="40" t="n"/>
      <c r="B102" s="44" t="n"/>
      <c r="C102" s="40" t="n"/>
      <c r="D102" s="40" t="n"/>
      <c r="E102" s="42" t="n"/>
      <c r="F102" s="40" t="n"/>
      <c r="G102" s="45">
        <f>IF(F102="W",(E102-1)*100,IF(F102="L",-100,IF(F102="V",0,"")))</f>
        <v/>
      </c>
      <c r="I102">
        <f>IF(AND(A102&lt;&gt;"",F102&lt;&gt;"V",E102&gt;0),LN(E102),0)</f>
        <v/>
      </c>
      <c r="J102">
        <f>IF(OR(C102="",F102="",F102="V"),"",COUNTIFS($C$5:C102,C102,$F$5:F102,"W")+COUNTIFS($C$5:C102,C102,$F$5:F102,"L"))</f>
        <v/>
      </c>
      <c r="K102">
        <f>IF(J102="","",IF(F102="W",IF(IFERROR(INDEX($K$5:K101,MATCH(C102&amp;"#"&amp;(J102-1),$L$5:L101,0)),0)&gt;0,IFERROR(INDEX($K$5:K101,MATCH(C102&amp;"#"&amp;(J102-1),$L$5:L101,0)),0)+1,1),IF(IFERROR(INDEX($K$5:K101,MATCH(C102&amp;"#"&amp;(J102-1),$L$5:L101,0)),0)&lt;0,IFERROR(INDEX($K$5:K101,MATCH(C102&amp;"#"&amp;(J102-1),$L$5:L101,0)),0)-1,-1)))</f>
        <v/>
      </c>
      <c r="L102">
        <f>IF(J102="","",C102&amp;"#"&amp;J102)</f>
        <v/>
      </c>
    </row>
    <row r="103">
      <c r="A103" s="40" t="n"/>
      <c r="B103" s="44" t="n"/>
      <c r="C103" s="40" t="n"/>
      <c r="D103" s="40" t="n"/>
      <c r="E103" s="42" t="n"/>
      <c r="F103" s="40" t="n"/>
      <c r="G103" s="45">
        <f>IF(F103="W",(E103-1)*100,IF(F103="L",-100,IF(F103="V",0,"")))</f>
        <v/>
      </c>
      <c r="I103">
        <f>IF(AND(A103&lt;&gt;"",F103&lt;&gt;"V",E103&gt;0),LN(E103),0)</f>
        <v/>
      </c>
      <c r="J103">
        <f>IF(OR(C103="",F103="",F103="V"),"",COUNTIFS($C$5:C103,C103,$F$5:F103,"W")+COUNTIFS($C$5:C103,C103,$F$5:F103,"L"))</f>
        <v/>
      </c>
      <c r="K103">
        <f>IF(J103="","",IF(F103="W",IF(IFERROR(INDEX($K$5:K102,MATCH(C103&amp;"#"&amp;(J103-1),$L$5:L102,0)),0)&gt;0,IFERROR(INDEX($K$5:K102,MATCH(C103&amp;"#"&amp;(J103-1),$L$5:L102,0)),0)+1,1),IF(IFERROR(INDEX($K$5:K102,MATCH(C103&amp;"#"&amp;(J103-1),$L$5:L102,0)),0)&lt;0,IFERROR(INDEX($K$5:K102,MATCH(C103&amp;"#"&amp;(J103-1),$L$5:L102,0)),0)-1,-1)))</f>
        <v/>
      </c>
      <c r="L103">
        <f>IF(J103="","",C103&amp;"#"&amp;J103)</f>
        <v/>
      </c>
    </row>
    <row r="104">
      <c r="A104" s="40" t="n"/>
      <c r="B104" s="44" t="n"/>
      <c r="C104" s="40" t="n"/>
      <c r="D104" s="40" t="n"/>
      <c r="E104" s="42" t="n"/>
      <c r="F104" s="40" t="n"/>
      <c r="G104" s="45">
        <f>IF(F104="W",(E104-1)*100,IF(F104="L",-100,IF(F104="V",0,"")))</f>
        <v/>
      </c>
      <c r="I104">
        <f>IF(AND(A104&lt;&gt;"",F104&lt;&gt;"V",E104&gt;0),LN(E104),0)</f>
        <v/>
      </c>
      <c r="J104">
        <f>IF(OR(C104="",F104="",F104="V"),"",COUNTIFS($C$5:C104,C104,$F$5:F104,"W")+COUNTIFS($C$5:C104,C104,$F$5:F104,"L"))</f>
        <v/>
      </c>
      <c r="K104">
        <f>IF(J104="","",IF(F104="W",IF(IFERROR(INDEX($K$5:K103,MATCH(C104&amp;"#"&amp;(J104-1),$L$5:L103,0)),0)&gt;0,IFERROR(INDEX($K$5:K103,MATCH(C104&amp;"#"&amp;(J104-1),$L$5:L103,0)),0)+1,1),IF(IFERROR(INDEX($K$5:K103,MATCH(C104&amp;"#"&amp;(J104-1),$L$5:L103,0)),0)&lt;0,IFERROR(INDEX($K$5:K103,MATCH(C104&amp;"#"&amp;(J104-1),$L$5:L103,0)),0)-1,-1)))</f>
        <v/>
      </c>
      <c r="L104">
        <f>IF(J104="","",C104&amp;"#"&amp;J104)</f>
        <v/>
      </c>
    </row>
    <row r="105">
      <c r="A105" s="40" t="n"/>
      <c r="B105" s="44" t="n"/>
      <c r="C105" s="40" t="n"/>
      <c r="D105" s="40" t="n"/>
      <c r="E105" s="42" t="n"/>
      <c r="F105" s="40" t="n"/>
      <c r="G105" s="45">
        <f>IF(F105="W",(E105-1)*100,IF(F105="L",-100,IF(F105="V",0,"")))</f>
        <v/>
      </c>
      <c r="I105">
        <f>IF(AND(A105&lt;&gt;"",F105&lt;&gt;"V",E105&gt;0),LN(E105),0)</f>
        <v/>
      </c>
      <c r="J105">
        <f>IF(OR(C105="",F105="",F105="V"),"",COUNTIFS($C$5:C105,C105,$F$5:F105,"W")+COUNTIFS($C$5:C105,C105,$F$5:F105,"L"))</f>
        <v/>
      </c>
      <c r="K105">
        <f>IF(J105="","",IF(F105="W",IF(IFERROR(INDEX($K$5:K104,MATCH(C105&amp;"#"&amp;(J105-1),$L$5:L104,0)),0)&gt;0,IFERROR(INDEX($K$5:K104,MATCH(C105&amp;"#"&amp;(J105-1),$L$5:L104,0)),0)+1,1),IF(IFERROR(INDEX($K$5:K104,MATCH(C105&amp;"#"&amp;(J105-1),$L$5:L104,0)),0)&lt;0,IFERROR(INDEX($K$5:K104,MATCH(C105&amp;"#"&amp;(J105-1),$L$5:L104,0)),0)-1,-1)))</f>
        <v/>
      </c>
      <c r="L105">
        <f>IF(J105="","",C105&amp;"#"&amp;J105)</f>
        <v/>
      </c>
    </row>
    <row r="106">
      <c r="A106" s="40" t="n"/>
      <c r="B106" s="44" t="n"/>
      <c r="C106" s="40" t="n"/>
      <c r="D106" s="40" t="n"/>
      <c r="E106" s="42" t="n"/>
      <c r="F106" s="40" t="n"/>
      <c r="G106" s="45">
        <f>IF(F106="W",(E106-1)*100,IF(F106="L",-100,IF(F106="V",0,"")))</f>
        <v/>
      </c>
      <c r="I106">
        <f>IF(AND(A106&lt;&gt;"",F106&lt;&gt;"V",E106&gt;0),LN(E106),0)</f>
        <v/>
      </c>
      <c r="J106">
        <f>IF(OR(C106="",F106="",F106="V"),"",COUNTIFS($C$5:C106,C106,$F$5:F106,"W")+COUNTIFS($C$5:C106,C106,$F$5:F106,"L"))</f>
        <v/>
      </c>
      <c r="K106">
        <f>IF(J106="","",IF(F106="W",IF(IFERROR(INDEX($K$5:K105,MATCH(C106&amp;"#"&amp;(J106-1),$L$5:L105,0)),0)&gt;0,IFERROR(INDEX($K$5:K105,MATCH(C106&amp;"#"&amp;(J106-1),$L$5:L105,0)),0)+1,1),IF(IFERROR(INDEX($K$5:K105,MATCH(C106&amp;"#"&amp;(J106-1),$L$5:L105,0)),0)&lt;0,IFERROR(INDEX($K$5:K105,MATCH(C106&amp;"#"&amp;(J106-1),$L$5:L105,0)),0)-1,-1)))</f>
        <v/>
      </c>
      <c r="L106">
        <f>IF(J106="","",C106&amp;"#"&amp;J106)</f>
        <v/>
      </c>
    </row>
    <row r="107">
      <c r="A107" s="40" t="n"/>
      <c r="B107" s="44" t="n"/>
      <c r="C107" s="40" t="n"/>
      <c r="D107" s="40" t="n"/>
      <c r="E107" s="42" t="n"/>
      <c r="F107" s="40" t="n"/>
      <c r="G107" s="45">
        <f>IF(F107="W",(E107-1)*100,IF(F107="L",-100,IF(F107="V",0,"")))</f>
        <v/>
      </c>
      <c r="I107">
        <f>IF(AND(A107&lt;&gt;"",F107&lt;&gt;"V",E107&gt;0),LN(E107),0)</f>
        <v/>
      </c>
      <c r="J107">
        <f>IF(OR(C107="",F107="",F107="V"),"",COUNTIFS($C$5:C107,C107,$F$5:F107,"W")+COUNTIFS($C$5:C107,C107,$F$5:F107,"L"))</f>
        <v/>
      </c>
      <c r="K107">
        <f>IF(J107="","",IF(F107="W",IF(IFERROR(INDEX($K$5:K106,MATCH(C107&amp;"#"&amp;(J107-1),$L$5:L106,0)),0)&gt;0,IFERROR(INDEX($K$5:K106,MATCH(C107&amp;"#"&amp;(J107-1),$L$5:L106,0)),0)+1,1),IF(IFERROR(INDEX($K$5:K106,MATCH(C107&amp;"#"&amp;(J107-1),$L$5:L106,0)),0)&lt;0,IFERROR(INDEX($K$5:K106,MATCH(C107&amp;"#"&amp;(J107-1),$L$5:L106,0)),0)-1,-1)))</f>
        <v/>
      </c>
      <c r="L107">
        <f>IF(J107="","",C107&amp;"#"&amp;J107)</f>
        <v/>
      </c>
    </row>
    <row r="108">
      <c r="A108" s="40" t="n"/>
      <c r="B108" s="44" t="n"/>
      <c r="C108" s="40" t="n"/>
      <c r="D108" s="40" t="n"/>
      <c r="E108" s="42" t="n"/>
      <c r="F108" s="40" t="n"/>
      <c r="G108" s="45">
        <f>IF(F108="W",(E108-1)*100,IF(F108="L",-100,IF(F108="V",0,"")))</f>
        <v/>
      </c>
      <c r="I108">
        <f>IF(AND(A108&lt;&gt;"",F108&lt;&gt;"V",E108&gt;0),LN(E108),0)</f>
        <v/>
      </c>
      <c r="J108">
        <f>IF(OR(C108="",F108="",F108="V"),"",COUNTIFS($C$5:C108,C108,$F$5:F108,"W")+COUNTIFS($C$5:C108,C108,$F$5:F108,"L"))</f>
        <v/>
      </c>
      <c r="K108">
        <f>IF(J108="","",IF(F108="W",IF(IFERROR(INDEX($K$5:K107,MATCH(C108&amp;"#"&amp;(J108-1),$L$5:L107,0)),0)&gt;0,IFERROR(INDEX($K$5:K107,MATCH(C108&amp;"#"&amp;(J108-1),$L$5:L107,0)),0)+1,1),IF(IFERROR(INDEX($K$5:K107,MATCH(C108&amp;"#"&amp;(J108-1),$L$5:L107,0)),0)&lt;0,IFERROR(INDEX($K$5:K107,MATCH(C108&amp;"#"&amp;(J108-1),$L$5:L107,0)),0)-1,-1)))</f>
        <v/>
      </c>
      <c r="L108">
        <f>IF(J108="","",C108&amp;"#"&amp;J108)</f>
        <v/>
      </c>
    </row>
    <row r="109">
      <c r="A109" s="40" t="n"/>
      <c r="B109" s="44" t="n"/>
      <c r="C109" s="40" t="n"/>
      <c r="D109" s="40" t="n"/>
      <c r="E109" s="42" t="n"/>
      <c r="F109" s="40" t="n"/>
      <c r="G109" s="45">
        <f>IF(F109="W",(E109-1)*100,IF(F109="L",-100,IF(F109="V",0,"")))</f>
        <v/>
      </c>
      <c r="I109">
        <f>IF(AND(A109&lt;&gt;"",F109&lt;&gt;"V",E109&gt;0),LN(E109),0)</f>
        <v/>
      </c>
      <c r="J109">
        <f>IF(OR(C109="",F109="",F109="V"),"",COUNTIFS($C$5:C109,C109,$F$5:F109,"W")+COUNTIFS($C$5:C109,C109,$F$5:F109,"L"))</f>
        <v/>
      </c>
      <c r="K109">
        <f>IF(J109="","",IF(F109="W",IF(IFERROR(INDEX($K$5:K108,MATCH(C109&amp;"#"&amp;(J109-1),$L$5:L108,0)),0)&gt;0,IFERROR(INDEX($K$5:K108,MATCH(C109&amp;"#"&amp;(J109-1),$L$5:L108,0)),0)+1,1),IF(IFERROR(INDEX($K$5:K108,MATCH(C109&amp;"#"&amp;(J109-1),$L$5:L108,0)),0)&lt;0,IFERROR(INDEX($K$5:K108,MATCH(C109&amp;"#"&amp;(J109-1),$L$5:L108,0)),0)-1,-1)))</f>
        <v/>
      </c>
      <c r="L109">
        <f>IF(J109="","",C109&amp;"#"&amp;J109)</f>
        <v/>
      </c>
    </row>
    <row r="110">
      <c r="A110" s="40" t="n"/>
      <c r="B110" s="44" t="n"/>
      <c r="C110" s="40" t="n"/>
      <c r="D110" s="40" t="n"/>
      <c r="E110" s="42" t="n"/>
      <c r="F110" s="40" t="n"/>
      <c r="G110" s="45">
        <f>IF(F110="W",(E110-1)*100,IF(F110="L",-100,IF(F110="V",0,"")))</f>
        <v/>
      </c>
      <c r="I110">
        <f>IF(AND(A110&lt;&gt;"",F110&lt;&gt;"V",E110&gt;0),LN(E110),0)</f>
        <v/>
      </c>
      <c r="J110">
        <f>IF(OR(C110="",F110="",F110="V"),"",COUNTIFS($C$5:C110,C110,$F$5:F110,"W")+COUNTIFS($C$5:C110,C110,$F$5:F110,"L"))</f>
        <v/>
      </c>
      <c r="K110">
        <f>IF(J110="","",IF(F110="W",IF(IFERROR(INDEX($K$5:K109,MATCH(C110&amp;"#"&amp;(J110-1),$L$5:L109,0)),0)&gt;0,IFERROR(INDEX($K$5:K109,MATCH(C110&amp;"#"&amp;(J110-1),$L$5:L109,0)),0)+1,1),IF(IFERROR(INDEX($K$5:K109,MATCH(C110&amp;"#"&amp;(J110-1),$L$5:L109,0)),0)&lt;0,IFERROR(INDEX($K$5:K109,MATCH(C110&amp;"#"&amp;(J110-1),$L$5:L109,0)),0)-1,-1)))</f>
        <v/>
      </c>
      <c r="L110">
        <f>IF(J110="","",C110&amp;"#"&amp;J110)</f>
        <v/>
      </c>
    </row>
    <row r="111">
      <c r="A111" s="40" t="n"/>
      <c r="B111" s="44" t="n"/>
      <c r="C111" s="40" t="n"/>
      <c r="D111" s="40" t="n"/>
      <c r="E111" s="42" t="n"/>
      <c r="F111" s="40" t="n"/>
      <c r="G111" s="45">
        <f>IF(F111="W",(E111-1)*100,IF(F111="L",-100,IF(F111="V",0,"")))</f>
        <v/>
      </c>
      <c r="I111">
        <f>IF(AND(A111&lt;&gt;"",F111&lt;&gt;"V",E111&gt;0),LN(E111),0)</f>
        <v/>
      </c>
      <c r="J111">
        <f>IF(OR(C111="",F111="",F111="V"),"",COUNTIFS($C$5:C111,C111,$F$5:F111,"W")+COUNTIFS($C$5:C111,C111,$F$5:F111,"L"))</f>
        <v/>
      </c>
      <c r="K111">
        <f>IF(J111="","",IF(F111="W",IF(IFERROR(INDEX($K$5:K110,MATCH(C111&amp;"#"&amp;(J111-1),$L$5:L110,0)),0)&gt;0,IFERROR(INDEX($K$5:K110,MATCH(C111&amp;"#"&amp;(J111-1),$L$5:L110,0)),0)+1,1),IF(IFERROR(INDEX($K$5:K110,MATCH(C111&amp;"#"&amp;(J111-1),$L$5:L110,0)),0)&lt;0,IFERROR(INDEX($K$5:K110,MATCH(C111&amp;"#"&amp;(J111-1),$L$5:L110,0)),0)-1,-1)))</f>
        <v/>
      </c>
      <c r="L111">
        <f>IF(J111="","",C111&amp;"#"&amp;J111)</f>
        <v/>
      </c>
    </row>
    <row r="112">
      <c r="A112" s="40" t="n"/>
      <c r="B112" s="44" t="n"/>
      <c r="C112" s="40" t="n"/>
      <c r="D112" s="40" t="n"/>
      <c r="E112" s="42" t="n"/>
      <c r="F112" s="40" t="n"/>
      <c r="G112" s="45">
        <f>IF(F112="W",(E112-1)*100,IF(F112="L",-100,IF(F112="V",0,"")))</f>
        <v/>
      </c>
      <c r="I112">
        <f>IF(AND(A112&lt;&gt;"",F112&lt;&gt;"V",E112&gt;0),LN(E112),0)</f>
        <v/>
      </c>
      <c r="J112">
        <f>IF(OR(C112="",F112="",F112="V"),"",COUNTIFS($C$5:C112,C112,$F$5:F112,"W")+COUNTIFS($C$5:C112,C112,$F$5:F112,"L"))</f>
        <v/>
      </c>
      <c r="K112">
        <f>IF(J112="","",IF(F112="W",IF(IFERROR(INDEX($K$5:K111,MATCH(C112&amp;"#"&amp;(J112-1),$L$5:L111,0)),0)&gt;0,IFERROR(INDEX($K$5:K111,MATCH(C112&amp;"#"&amp;(J112-1),$L$5:L111,0)),0)+1,1),IF(IFERROR(INDEX($K$5:K111,MATCH(C112&amp;"#"&amp;(J112-1),$L$5:L111,0)),0)&lt;0,IFERROR(INDEX($K$5:K111,MATCH(C112&amp;"#"&amp;(J112-1),$L$5:L111,0)),0)-1,-1)))</f>
        <v/>
      </c>
      <c r="L112">
        <f>IF(J112="","",C112&amp;"#"&amp;J112)</f>
        <v/>
      </c>
    </row>
    <row r="113">
      <c r="A113" s="40" t="n"/>
      <c r="B113" s="44" t="n"/>
      <c r="C113" s="40" t="n"/>
      <c r="D113" s="40" t="n"/>
      <c r="E113" s="42" t="n"/>
      <c r="F113" s="40" t="n"/>
      <c r="G113" s="45">
        <f>IF(F113="W",(E113-1)*100,IF(F113="L",-100,IF(F113="V",0,"")))</f>
        <v/>
      </c>
      <c r="I113">
        <f>IF(AND(A113&lt;&gt;"",F113&lt;&gt;"V",E113&gt;0),LN(E113),0)</f>
        <v/>
      </c>
      <c r="J113">
        <f>IF(OR(C113="",F113="",F113="V"),"",COUNTIFS($C$5:C113,C113,$F$5:F113,"W")+COUNTIFS($C$5:C113,C113,$F$5:F113,"L"))</f>
        <v/>
      </c>
      <c r="K113">
        <f>IF(J113="","",IF(F113="W",IF(IFERROR(INDEX($K$5:K112,MATCH(C113&amp;"#"&amp;(J113-1),$L$5:L112,0)),0)&gt;0,IFERROR(INDEX($K$5:K112,MATCH(C113&amp;"#"&amp;(J113-1),$L$5:L112,0)),0)+1,1),IF(IFERROR(INDEX($K$5:K112,MATCH(C113&amp;"#"&amp;(J113-1),$L$5:L112,0)),0)&lt;0,IFERROR(INDEX($K$5:K112,MATCH(C113&amp;"#"&amp;(J113-1),$L$5:L112,0)),0)-1,-1)))</f>
        <v/>
      </c>
      <c r="L113">
        <f>IF(J113="","",C113&amp;"#"&amp;J113)</f>
        <v/>
      </c>
    </row>
    <row r="114">
      <c r="A114" s="40" t="n"/>
      <c r="B114" s="44" t="n"/>
      <c r="C114" s="40" t="n"/>
      <c r="D114" s="40" t="n"/>
      <c r="E114" s="42" t="n"/>
      <c r="F114" s="40" t="n"/>
      <c r="G114" s="45">
        <f>IF(F114="W",(E114-1)*100,IF(F114="L",-100,IF(F114="V",0,"")))</f>
        <v/>
      </c>
      <c r="I114">
        <f>IF(AND(A114&lt;&gt;"",F114&lt;&gt;"V",E114&gt;0),LN(E114),0)</f>
        <v/>
      </c>
      <c r="J114">
        <f>IF(OR(C114="",F114="",F114="V"),"",COUNTIFS($C$5:C114,C114,$F$5:F114,"W")+COUNTIFS($C$5:C114,C114,$F$5:F114,"L"))</f>
        <v/>
      </c>
      <c r="K114">
        <f>IF(J114="","",IF(F114="W",IF(IFERROR(INDEX($K$5:K113,MATCH(C114&amp;"#"&amp;(J114-1),$L$5:L113,0)),0)&gt;0,IFERROR(INDEX($K$5:K113,MATCH(C114&amp;"#"&amp;(J114-1),$L$5:L113,0)),0)+1,1),IF(IFERROR(INDEX($K$5:K113,MATCH(C114&amp;"#"&amp;(J114-1),$L$5:L113,0)),0)&lt;0,IFERROR(INDEX($K$5:K113,MATCH(C114&amp;"#"&amp;(J114-1),$L$5:L113,0)),0)-1,-1)))</f>
        <v/>
      </c>
      <c r="L114">
        <f>IF(J114="","",C114&amp;"#"&amp;J114)</f>
        <v/>
      </c>
    </row>
    <row r="115">
      <c r="A115" s="40" t="n"/>
      <c r="B115" s="44" t="n"/>
      <c r="C115" s="40" t="n"/>
      <c r="D115" s="40" t="n"/>
      <c r="E115" s="42" t="n"/>
      <c r="F115" s="40" t="n"/>
      <c r="G115" s="45">
        <f>IF(F115="W",(E115-1)*100,IF(F115="L",-100,IF(F115="V",0,"")))</f>
        <v/>
      </c>
      <c r="I115">
        <f>IF(AND(A115&lt;&gt;"",F115&lt;&gt;"V",E115&gt;0),LN(E115),0)</f>
        <v/>
      </c>
      <c r="J115">
        <f>IF(OR(C115="",F115="",F115="V"),"",COUNTIFS($C$5:C115,C115,$F$5:F115,"W")+COUNTIFS($C$5:C115,C115,$F$5:F115,"L"))</f>
        <v/>
      </c>
      <c r="K115">
        <f>IF(J115="","",IF(F115="W",IF(IFERROR(INDEX($K$5:K114,MATCH(C115&amp;"#"&amp;(J115-1),$L$5:L114,0)),0)&gt;0,IFERROR(INDEX($K$5:K114,MATCH(C115&amp;"#"&amp;(J115-1),$L$5:L114,0)),0)+1,1),IF(IFERROR(INDEX($K$5:K114,MATCH(C115&amp;"#"&amp;(J115-1),$L$5:L114,0)),0)&lt;0,IFERROR(INDEX($K$5:K114,MATCH(C115&amp;"#"&amp;(J115-1),$L$5:L114,0)),0)-1,-1)))</f>
        <v/>
      </c>
      <c r="L115">
        <f>IF(J115="","",C115&amp;"#"&amp;J115)</f>
        <v/>
      </c>
    </row>
    <row r="116">
      <c r="A116" s="40" t="n"/>
      <c r="B116" s="44" t="n"/>
      <c r="C116" s="40" t="n"/>
      <c r="D116" s="40" t="n"/>
      <c r="E116" s="42" t="n"/>
      <c r="F116" s="40" t="n"/>
      <c r="G116" s="45">
        <f>IF(F116="W",(E116-1)*100,IF(F116="L",-100,IF(F116="V",0,"")))</f>
        <v/>
      </c>
      <c r="I116">
        <f>IF(AND(A116&lt;&gt;"",F116&lt;&gt;"V",E116&gt;0),LN(E116),0)</f>
        <v/>
      </c>
      <c r="J116">
        <f>IF(OR(C116="",F116="",F116="V"),"",COUNTIFS($C$5:C116,C116,$F$5:F116,"W")+COUNTIFS($C$5:C116,C116,$F$5:F116,"L"))</f>
        <v/>
      </c>
      <c r="K116">
        <f>IF(J116="","",IF(F116="W",IF(IFERROR(INDEX($K$5:K115,MATCH(C116&amp;"#"&amp;(J116-1),$L$5:L115,0)),0)&gt;0,IFERROR(INDEX($K$5:K115,MATCH(C116&amp;"#"&amp;(J116-1),$L$5:L115,0)),0)+1,1),IF(IFERROR(INDEX($K$5:K115,MATCH(C116&amp;"#"&amp;(J116-1),$L$5:L115,0)),0)&lt;0,IFERROR(INDEX($K$5:K115,MATCH(C116&amp;"#"&amp;(J116-1),$L$5:L115,0)),0)-1,-1)))</f>
        <v/>
      </c>
      <c r="L116">
        <f>IF(J116="","",C116&amp;"#"&amp;J116)</f>
        <v/>
      </c>
    </row>
    <row r="117">
      <c r="A117" s="40" t="n"/>
      <c r="B117" s="44" t="n"/>
      <c r="C117" s="40" t="n"/>
      <c r="D117" s="40" t="n"/>
      <c r="E117" s="42" t="n"/>
      <c r="F117" s="40" t="n"/>
      <c r="G117" s="45">
        <f>IF(F117="W",(E117-1)*100,IF(F117="L",-100,IF(F117="V",0,"")))</f>
        <v/>
      </c>
      <c r="I117">
        <f>IF(AND(A117&lt;&gt;"",F117&lt;&gt;"V",E117&gt;0),LN(E117),0)</f>
        <v/>
      </c>
      <c r="J117">
        <f>IF(OR(C117="",F117="",F117="V"),"",COUNTIFS($C$5:C117,C117,$F$5:F117,"W")+COUNTIFS($C$5:C117,C117,$F$5:F117,"L"))</f>
        <v/>
      </c>
      <c r="K117">
        <f>IF(J117="","",IF(F117="W",IF(IFERROR(INDEX($K$5:K116,MATCH(C117&amp;"#"&amp;(J117-1),$L$5:L116,0)),0)&gt;0,IFERROR(INDEX($K$5:K116,MATCH(C117&amp;"#"&amp;(J117-1),$L$5:L116,0)),0)+1,1),IF(IFERROR(INDEX($K$5:K116,MATCH(C117&amp;"#"&amp;(J117-1),$L$5:L116,0)),0)&lt;0,IFERROR(INDEX($K$5:K116,MATCH(C117&amp;"#"&amp;(J117-1),$L$5:L116,0)),0)-1,-1)))</f>
        <v/>
      </c>
      <c r="L117">
        <f>IF(J117="","",C117&amp;"#"&amp;J117)</f>
        <v/>
      </c>
    </row>
    <row r="118">
      <c r="A118" s="40" t="n"/>
      <c r="B118" s="44" t="n"/>
      <c r="C118" s="40" t="n"/>
      <c r="D118" s="40" t="n"/>
      <c r="E118" s="42" t="n"/>
      <c r="F118" s="40" t="n"/>
      <c r="G118" s="45">
        <f>IF(F118="W",(E118-1)*100,IF(F118="L",-100,IF(F118="V",0,"")))</f>
        <v/>
      </c>
      <c r="I118">
        <f>IF(AND(A118&lt;&gt;"",F118&lt;&gt;"V",E118&gt;0),LN(E118),0)</f>
        <v/>
      </c>
      <c r="J118">
        <f>IF(OR(C118="",F118="",F118="V"),"",COUNTIFS($C$5:C118,C118,$F$5:F118,"W")+COUNTIFS($C$5:C118,C118,$F$5:F118,"L"))</f>
        <v/>
      </c>
      <c r="K118">
        <f>IF(J118="","",IF(F118="W",IF(IFERROR(INDEX($K$5:K117,MATCH(C118&amp;"#"&amp;(J118-1),$L$5:L117,0)),0)&gt;0,IFERROR(INDEX($K$5:K117,MATCH(C118&amp;"#"&amp;(J118-1),$L$5:L117,0)),0)+1,1),IF(IFERROR(INDEX($K$5:K117,MATCH(C118&amp;"#"&amp;(J118-1),$L$5:L117,0)),0)&lt;0,IFERROR(INDEX($K$5:K117,MATCH(C118&amp;"#"&amp;(J118-1),$L$5:L117,0)),0)-1,-1)))</f>
        <v/>
      </c>
      <c r="L118">
        <f>IF(J118="","",C118&amp;"#"&amp;J118)</f>
        <v/>
      </c>
    </row>
    <row r="119">
      <c r="A119" s="40" t="n"/>
      <c r="B119" s="44" t="n"/>
      <c r="C119" s="40" t="n"/>
      <c r="D119" s="40" t="n"/>
      <c r="E119" s="42" t="n"/>
      <c r="F119" s="40" t="n"/>
      <c r="G119" s="45">
        <f>IF(F119="W",(E119-1)*100,IF(F119="L",-100,IF(F119="V",0,"")))</f>
        <v/>
      </c>
      <c r="I119">
        <f>IF(AND(A119&lt;&gt;"",F119&lt;&gt;"V",E119&gt;0),LN(E119),0)</f>
        <v/>
      </c>
      <c r="J119">
        <f>IF(OR(C119="",F119="",F119="V"),"",COUNTIFS($C$5:C119,C119,$F$5:F119,"W")+COUNTIFS($C$5:C119,C119,$F$5:F119,"L"))</f>
        <v/>
      </c>
      <c r="K119">
        <f>IF(J119="","",IF(F119="W",IF(IFERROR(INDEX($K$5:K118,MATCH(C119&amp;"#"&amp;(J119-1),$L$5:L118,0)),0)&gt;0,IFERROR(INDEX($K$5:K118,MATCH(C119&amp;"#"&amp;(J119-1),$L$5:L118,0)),0)+1,1),IF(IFERROR(INDEX($K$5:K118,MATCH(C119&amp;"#"&amp;(J119-1),$L$5:L118,0)),0)&lt;0,IFERROR(INDEX($K$5:K118,MATCH(C119&amp;"#"&amp;(J119-1),$L$5:L118,0)),0)-1,-1)))</f>
        <v/>
      </c>
      <c r="L119">
        <f>IF(J119="","",C119&amp;"#"&amp;J119)</f>
        <v/>
      </c>
    </row>
    <row r="120">
      <c r="A120" s="40" t="n"/>
      <c r="B120" s="44" t="n"/>
      <c r="C120" s="40" t="n"/>
      <c r="D120" s="40" t="n"/>
      <c r="E120" s="42" t="n"/>
      <c r="F120" s="40" t="n"/>
      <c r="G120" s="45">
        <f>IF(F120="W",(E120-1)*100,IF(F120="L",-100,IF(F120="V",0,"")))</f>
        <v/>
      </c>
      <c r="I120">
        <f>IF(AND(A120&lt;&gt;"",F120&lt;&gt;"V",E120&gt;0),LN(E120),0)</f>
        <v/>
      </c>
      <c r="J120">
        <f>IF(OR(C120="",F120="",F120="V"),"",COUNTIFS($C$5:C120,C120,$F$5:F120,"W")+COUNTIFS($C$5:C120,C120,$F$5:F120,"L"))</f>
        <v/>
      </c>
      <c r="K120">
        <f>IF(J120="","",IF(F120="W",IF(IFERROR(INDEX($K$5:K119,MATCH(C120&amp;"#"&amp;(J120-1),$L$5:L119,0)),0)&gt;0,IFERROR(INDEX($K$5:K119,MATCH(C120&amp;"#"&amp;(J120-1),$L$5:L119,0)),0)+1,1),IF(IFERROR(INDEX($K$5:K119,MATCH(C120&amp;"#"&amp;(J120-1),$L$5:L119,0)),0)&lt;0,IFERROR(INDEX($K$5:K119,MATCH(C120&amp;"#"&amp;(J120-1),$L$5:L119,0)),0)-1,-1)))</f>
        <v/>
      </c>
      <c r="L120">
        <f>IF(J120="","",C120&amp;"#"&amp;J120)</f>
        <v/>
      </c>
    </row>
    <row r="121">
      <c r="A121" s="40" t="n"/>
      <c r="B121" s="44" t="n"/>
      <c r="C121" s="40" t="n"/>
      <c r="D121" s="40" t="n"/>
      <c r="E121" s="42" t="n"/>
      <c r="F121" s="40" t="n"/>
      <c r="G121" s="45">
        <f>IF(F121="W",(E121-1)*100,IF(F121="L",-100,IF(F121="V",0,"")))</f>
        <v/>
      </c>
      <c r="I121">
        <f>IF(AND(A121&lt;&gt;"",F121&lt;&gt;"V",E121&gt;0),LN(E121),0)</f>
        <v/>
      </c>
      <c r="J121">
        <f>IF(OR(C121="",F121="",F121="V"),"",COUNTIFS($C$5:C121,C121,$F$5:F121,"W")+COUNTIFS($C$5:C121,C121,$F$5:F121,"L"))</f>
        <v/>
      </c>
      <c r="K121">
        <f>IF(J121="","",IF(F121="W",IF(IFERROR(INDEX($K$5:K120,MATCH(C121&amp;"#"&amp;(J121-1),$L$5:L120,0)),0)&gt;0,IFERROR(INDEX($K$5:K120,MATCH(C121&amp;"#"&amp;(J121-1),$L$5:L120,0)),0)+1,1),IF(IFERROR(INDEX($K$5:K120,MATCH(C121&amp;"#"&amp;(J121-1),$L$5:L120,0)),0)&lt;0,IFERROR(INDEX($K$5:K120,MATCH(C121&amp;"#"&amp;(J121-1),$L$5:L120,0)),0)-1,-1)))</f>
        <v/>
      </c>
      <c r="L121">
        <f>IF(J121="","",C121&amp;"#"&amp;J121)</f>
        <v/>
      </c>
    </row>
    <row r="122">
      <c r="A122" s="40" t="n"/>
      <c r="B122" s="44" t="n"/>
      <c r="C122" s="40" t="n"/>
      <c r="D122" s="40" t="n"/>
      <c r="E122" s="42" t="n"/>
      <c r="F122" s="40" t="n"/>
      <c r="G122" s="45">
        <f>IF(F122="W",(E122-1)*100,IF(F122="L",-100,IF(F122="V",0,"")))</f>
        <v/>
      </c>
      <c r="I122">
        <f>IF(AND(A122&lt;&gt;"",F122&lt;&gt;"V",E122&gt;0),LN(E122),0)</f>
        <v/>
      </c>
      <c r="J122">
        <f>IF(OR(C122="",F122="",F122="V"),"",COUNTIFS($C$5:C122,C122,$F$5:F122,"W")+COUNTIFS($C$5:C122,C122,$F$5:F122,"L"))</f>
        <v/>
      </c>
      <c r="K122">
        <f>IF(J122="","",IF(F122="W",IF(IFERROR(INDEX($K$5:K121,MATCH(C122&amp;"#"&amp;(J122-1),$L$5:L121,0)),0)&gt;0,IFERROR(INDEX($K$5:K121,MATCH(C122&amp;"#"&amp;(J122-1),$L$5:L121,0)),0)+1,1),IF(IFERROR(INDEX($K$5:K121,MATCH(C122&amp;"#"&amp;(J122-1),$L$5:L121,0)),0)&lt;0,IFERROR(INDEX($K$5:K121,MATCH(C122&amp;"#"&amp;(J122-1),$L$5:L121,0)),0)-1,-1)))</f>
        <v/>
      </c>
      <c r="L122">
        <f>IF(J122="","",C122&amp;"#"&amp;J122)</f>
        <v/>
      </c>
    </row>
    <row r="123">
      <c r="A123" s="40" t="n"/>
      <c r="B123" s="44" t="n"/>
      <c r="C123" s="40" t="n"/>
      <c r="D123" s="40" t="n"/>
      <c r="E123" s="42" t="n"/>
      <c r="F123" s="40" t="n"/>
      <c r="G123" s="45">
        <f>IF(F123="W",(E123-1)*100,IF(F123="L",-100,IF(F123="V",0,"")))</f>
        <v/>
      </c>
      <c r="I123">
        <f>IF(AND(A123&lt;&gt;"",F123&lt;&gt;"V",E123&gt;0),LN(E123),0)</f>
        <v/>
      </c>
      <c r="J123">
        <f>IF(OR(C123="",F123="",F123="V"),"",COUNTIFS($C$5:C123,C123,$F$5:F123,"W")+COUNTIFS($C$5:C123,C123,$F$5:F123,"L"))</f>
        <v/>
      </c>
      <c r="K123">
        <f>IF(J123="","",IF(F123="W",IF(IFERROR(INDEX($K$5:K122,MATCH(C123&amp;"#"&amp;(J123-1),$L$5:L122,0)),0)&gt;0,IFERROR(INDEX($K$5:K122,MATCH(C123&amp;"#"&amp;(J123-1),$L$5:L122,0)),0)+1,1),IF(IFERROR(INDEX($K$5:K122,MATCH(C123&amp;"#"&amp;(J123-1),$L$5:L122,0)),0)&lt;0,IFERROR(INDEX($K$5:K122,MATCH(C123&amp;"#"&amp;(J123-1),$L$5:L122,0)),0)-1,-1)))</f>
        <v/>
      </c>
      <c r="L123">
        <f>IF(J123="","",C123&amp;"#"&amp;J123)</f>
        <v/>
      </c>
    </row>
    <row r="124">
      <c r="A124" s="40" t="n"/>
      <c r="B124" s="44" t="n"/>
      <c r="C124" s="40" t="n"/>
      <c r="D124" s="40" t="n"/>
      <c r="E124" s="42" t="n"/>
      <c r="F124" s="40" t="n"/>
      <c r="G124" s="45">
        <f>IF(F124="W",(E124-1)*100,IF(F124="L",-100,IF(F124="V",0,"")))</f>
        <v/>
      </c>
      <c r="I124">
        <f>IF(AND(A124&lt;&gt;"",F124&lt;&gt;"V",E124&gt;0),LN(E124),0)</f>
        <v/>
      </c>
      <c r="J124">
        <f>IF(OR(C124="",F124="",F124="V"),"",COUNTIFS($C$5:C124,C124,$F$5:F124,"W")+COUNTIFS($C$5:C124,C124,$F$5:F124,"L"))</f>
        <v/>
      </c>
      <c r="K124">
        <f>IF(J124="","",IF(F124="W",IF(IFERROR(INDEX($K$5:K123,MATCH(C124&amp;"#"&amp;(J124-1),$L$5:L123,0)),0)&gt;0,IFERROR(INDEX($K$5:K123,MATCH(C124&amp;"#"&amp;(J124-1),$L$5:L123,0)),0)+1,1),IF(IFERROR(INDEX($K$5:K123,MATCH(C124&amp;"#"&amp;(J124-1),$L$5:L123,0)),0)&lt;0,IFERROR(INDEX($K$5:K123,MATCH(C124&amp;"#"&amp;(J124-1),$L$5:L123,0)),0)-1,-1)))</f>
        <v/>
      </c>
      <c r="L124">
        <f>IF(J124="","",C124&amp;"#"&amp;J124)</f>
        <v/>
      </c>
    </row>
    <row r="125">
      <c r="B125" s="46" t="n"/>
      <c r="E125" s="47" t="n"/>
      <c r="G125" s="48">
        <f>IF(F125="W",(E125-1)*100,IF(F125="L",-100,IF(F125="V",0,"")))</f>
        <v/>
      </c>
      <c r="I125">
        <f>IF(AND(A125&lt;&gt;"",F125&lt;&gt;"V",E125&gt;0),LN(E125),0)</f>
        <v/>
      </c>
      <c r="J125">
        <f>IF(OR(C125="",F125="",F125="V"),"",COUNTIFS($C$5:C125,C125,$F$5:F125,"W")+COUNTIFS($C$5:C125,C125,$F$5:F125,"L"))</f>
        <v/>
      </c>
      <c r="K125">
        <f>IF(J125="","",IF(F125="W",IF(IFERROR(INDEX($K$5:K124,MATCH(C125&amp;"#"&amp;(J125-1),$L$5:L124,0)),0)&gt;0,IFERROR(INDEX($K$5:K124,MATCH(C125&amp;"#"&amp;(J125-1),$L$5:L124,0)),0)+1,1),IF(IFERROR(INDEX($K$5:K124,MATCH(C125&amp;"#"&amp;(J125-1),$L$5:L124,0)),0)&lt;0,IFERROR(INDEX($K$5:K124,MATCH(C125&amp;"#"&amp;(J125-1),$L$5:L124,0)),0)-1,-1)))</f>
        <v/>
      </c>
      <c r="L125">
        <f>IF(J125="","",C125&amp;"#"&amp;J125)</f>
        <v/>
      </c>
    </row>
    <row r="126">
      <c r="B126" s="46" t="n"/>
      <c r="E126" s="47" t="n"/>
      <c r="G126" s="48">
        <f>IF(F126="W",(E126-1)*100,IF(F126="L",-100,IF(F126="V",0,"")))</f>
        <v/>
      </c>
      <c r="I126">
        <f>IF(AND(A126&lt;&gt;"",F126&lt;&gt;"V",E126&gt;0),LN(E126),0)</f>
        <v/>
      </c>
      <c r="J126">
        <f>IF(OR(C126="",F126="",F126="V"),"",COUNTIFS($C$5:C126,C126,$F$5:F126,"W")+COUNTIFS($C$5:C126,C126,$F$5:F126,"L"))</f>
        <v/>
      </c>
      <c r="K126">
        <f>IF(J126="","",IF(F126="W",IF(IFERROR(INDEX($K$5:K125,MATCH(C126&amp;"#"&amp;(J126-1),$L$5:L125,0)),0)&gt;0,IFERROR(INDEX($K$5:K125,MATCH(C126&amp;"#"&amp;(J126-1),$L$5:L125,0)),0)+1,1),IF(IFERROR(INDEX($K$5:K125,MATCH(C126&amp;"#"&amp;(J126-1),$L$5:L125,0)),0)&lt;0,IFERROR(INDEX($K$5:K125,MATCH(C126&amp;"#"&amp;(J126-1),$L$5:L125,0)),0)-1,-1)))</f>
        <v/>
      </c>
      <c r="L126">
        <f>IF(J126="","",C126&amp;"#"&amp;J126)</f>
        <v/>
      </c>
    </row>
    <row r="127">
      <c r="B127" s="46" t="n"/>
      <c r="E127" s="47" t="n"/>
      <c r="G127" s="48">
        <f>IF(F127="W",(E127-1)*100,IF(F127="L",-100,IF(F127="V",0,"")))</f>
        <v/>
      </c>
      <c r="I127">
        <f>IF(AND(A127&lt;&gt;"",F127&lt;&gt;"V",E127&gt;0),LN(E127),0)</f>
        <v/>
      </c>
      <c r="J127">
        <f>IF(OR(C127="",F127="",F127="V"),"",COUNTIFS($C$5:C127,C127,$F$5:F127,"W")+COUNTIFS($C$5:C127,C127,$F$5:F127,"L"))</f>
        <v/>
      </c>
      <c r="K127">
        <f>IF(J127="","",IF(F127="W",IF(IFERROR(INDEX($K$5:K126,MATCH(C127&amp;"#"&amp;(J127-1),$L$5:L126,0)),0)&gt;0,IFERROR(INDEX($K$5:K126,MATCH(C127&amp;"#"&amp;(J127-1),$L$5:L126,0)),0)+1,1),IF(IFERROR(INDEX($K$5:K126,MATCH(C127&amp;"#"&amp;(J127-1),$L$5:L126,0)),0)&lt;0,IFERROR(INDEX($K$5:K126,MATCH(C127&amp;"#"&amp;(J127-1),$L$5:L126,0)),0)-1,-1)))</f>
        <v/>
      </c>
      <c r="L127">
        <f>IF(J127="","",C127&amp;"#"&amp;J127)</f>
        <v/>
      </c>
    </row>
    <row r="128">
      <c r="B128" s="46" t="n"/>
      <c r="E128" s="47" t="n"/>
      <c r="G128" s="48">
        <f>IF(F128="W",(E128-1)*100,IF(F128="L",-100,IF(F128="V",0,"")))</f>
        <v/>
      </c>
      <c r="I128">
        <f>IF(AND(A128&lt;&gt;"",F128&lt;&gt;"V",E128&gt;0),LN(E128),0)</f>
        <v/>
      </c>
      <c r="J128">
        <f>IF(OR(C128="",F128="",F128="V"),"",COUNTIFS($C$5:C128,C128,$F$5:F128,"W")+COUNTIFS($C$5:C128,C128,$F$5:F128,"L"))</f>
        <v/>
      </c>
      <c r="K128">
        <f>IF(J128="","",IF(F128="W",IF(IFERROR(INDEX($K$5:K127,MATCH(C128&amp;"#"&amp;(J128-1),$L$5:L127,0)),0)&gt;0,IFERROR(INDEX($K$5:K127,MATCH(C128&amp;"#"&amp;(J128-1),$L$5:L127,0)),0)+1,1),IF(IFERROR(INDEX($K$5:K127,MATCH(C128&amp;"#"&amp;(J128-1),$L$5:L127,0)),0)&lt;0,IFERROR(INDEX($K$5:K127,MATCH(C128&amp;"#"&amp;(J128-1),$L$5:L127,0)),0)-1,-1)))</f>
        <v/>
      </c>
      <c r="L128">
        <f>IF(J128="","",C128&amp;"#"&amp;J128)</f>
        <v/>
      </c>
    </row>
    <row r="129">
      <c r="B129" s="46" t="n"/>
      <c r="E129" s="47" t="n"/>
      <c r="G129" s="48">
        <f>IF(F129="W",(E129-1)*100,IF(F129="L",-100,IF(F129="V",0,"")))</f>
        <v/>
      </c>
      <c r="I129">
        <f>IF(AND(A129&lt;&gt;"",F129&lt;&gt;"V",E129&gt;0),LN(E129),0)</f>
        <v/>
      </c>
      <c r="J129">
        <f>IF(OR(C129="",F129="",F129="V"),"",COUNTIFS($C$5:C129,C129,$F$5:F129,"W")+COUNTIFS($C$5:C129,C129,$F$5:F129,"L"))</f>
        <v/>
      </c>
      <c r="K129">
        <f>IF(J129="","",IF(F129="W",IF(IFERROR(INDEX($K$5:K128,MATCH(C129&amp;"#"&amp;(J129-1),$L$5:L128,0)),0)&gt;0,IFERROR(INDEX($K$5:K128,MATCH(C129&amp;"#"&amp;(J129-1),$L$5:L128,0)),0)+1,1),IF(IFERROR(INDEX($K$5:K128,MATCH(C129&amp;"#"&amp;(J129-1),$L$5:L128,0)),0)&lt;0,IFERROR(INDEX($K$5:K128,MATCH(C129&amp;"#"&amp;(J129-1),$L$5:L128,0)),0)-1,-1)))</f>
        <v/>
      </c>
      <c r="L129">
        <f>IF(J129="","",C129&amp;"#"&amp;J129)</f>
        <v/>
      </c>
    </row>
    <row r="130">
      <c r="B130" s="46" t="n"/>
      <c r="E130" s="47" t="n"/>
      <c r="G130" s="48">
        <f>IF(F130="W",(E130-1)*100,IF(F130="L",-100,IF(F130="V",0,"")))</f>
        <v/>
      </c>
      <c r="I130">
        <f>IF(AND(A130&lt;&gt;"",F130&lt;&gt;"V",E130&gt;0),LN(E130),0)</f>
        <v/>
      </c>
      <c r="J130">
        <f>IF(OR(C130="",F130="",F130="V"),"",COUNTIFS($C$5:C130,C130,$F$5:F130,"W")+COUNTIFS($C$5:C130,C130,$F$5:F130,"L"))</f>
        <v/>
      </c>
      <c r="K130">
        <f>IF(J130="","",IF(F130="W",IF(IFERROR(INDEX($K$5:K129,MATCH(C130&amp;"#"&amp;(J130-1),$L$5:L129,0)),0)&gt;0,IFERROR(INDEX($K$5:K129,MATCH(C130&amp;"#"&amp;(J130-1),$L$5:L129,0)),0)+1,1),IF(IFERROR(INDEX($K$5:K129,MATCH(C130&amp;"#"&amp;(J130-1),$L$5:L129,0)),0)&lt;0,IFERROR(INDEX($K$5:K129,MATCH(C130&amp;"#"&amp;(J130-1),$L$5:L129,0)),0)-1,-1)))</f>
        <v/>
      </c>
      <c r="L130">
        <f>IF(J130="","",C130&amp;"#"&amp;J130)</f>
        <v/>
      </c>
    </row>
    <row r="131">
      <c r="B131" s="46" t="n"/>
      <c r="E131" s="47" t="n"/>
      <c r="G131" s="48">
        <f>IF(F131="W",(E131-1)*100,IF(F131="L",-100,IF(F131="V",0,"")))</f>
        <v/>
      </c>
      <c r="I131">
        <f>IF(AND(A131&lt;&gt;"",F131&lt;&gt;"V",E131&gt;0),LN(E131),0)</f>
        <v/>
      </c>
      <c r="J131">
        <f>IF(OR(C131="",F131="",F131="V"),"",COUNTIFS($C$5:C131,C131,$F$5:F131,"W")+COUNTIFS($C$5:C131,C131,$F$5:F131,"L"))</f>
        <v/>
      </c>
      <c r="K131">
        <f>IF(J131="","",IF(F131="W",IF(IFERROR(INDEX($K$5:K130,MATCH(C131&amp;"#"&amp;(J131-1),$L$5:L130,0)),0)&gt;0,IFERROR(INDEX($K$5:K130,MATCH(C131&amp;"#"&amp;(J131-1),$L$5:L130,0)),0)+1,1),IF(IFERROR(INDEX($K$5:K130,MATCH(C131&amp;"#"&amp;(J131-1),$L$5:L130,0)),0)&lt;0,IFERROR(INDEX($K$5:K130,MATCH(C131&amp;"#"&amp;(J131-1),$L$5:L130,0)),0)-1,-1)))</f>
        <v/>
      </c>
      <c r="L131">
        <f>IF(J131="","",C131&amp;"#"&amp;J131)</f>
        <v/>
      </c>
    </row>
    <row r="132">
      <c r="B132" s="46" t="n"/>
      <c r="E132" s="47" t="n"/>
      <c r="G132" s="48">
        <f>IF(F132="W",(E132-1)*100,IF(F132="L",-100,IF(F132="V",0,"")))</f>
        <v/>
      </c>
      <c r="I132">
        <f>IF(AND(A132&lt;&gt;"",F132&lt;&gt;"V",E132&gt;0),LN(E132),0)</f>
        <v/>
      </c>
      <c r="J132">
        <f>IF(OR(C132="",F132="",F132="V"),"",COUNTIFS($C$5:C132,C132,$F$5:F132,"W")+COUNTIFS($C$5:C132,C132,$F$5:F132,"L"))</f>
        <v/>
      </c>
      <c r="K132">
        <f>IF(J132="","",IF(F132="W",IF(IFERROR(INDEX($K$5:K131,MATCH(C132&amp;"#"&amp;(J132-1),$L$5:L131,0)),0)&gt;0,IFERROR(INDEX($K$5:K131,MATCH(C132&amp;"#"&amp;(J132-1),$L$5:L131,0)),0)+1,1),IF(IFERROR(INDEX($K$5:K131,MATCH(C132&amp;"#"&amp;(J132-1),$L$5:L131,0)),0)&lt;0,IFERROR(INDEX($K$5:K131,MATCH(C132&amp;"#"&amp;(J132-1),$L$5:L131,0)),0)-1,-1)))</f>
        <v/>
      </c>
      <c r="L132">
        <f>IF(J132="","",C132&amp;"#"&amp;J132)</f>
        <v/>
      </c>
    </row>
    <row r="133">
      <c r="B133" s="46" t="n"/>
      <c r="E133" s="47" t="n"/>
      <c r="G133" s="48">
        <f>IF(F133="W",(E133-1)*100,IF(F133="L",-100,IF(F133="V",0,"")))</f>
        <v/>
      </c>
      <c r="I133">
        <f>IF(AND(A133&lt;&gt;"",F133&lt;&gt;"V",E133&gt;0),LN(E133),0)</f>
        <v/>
      </c>
      <c r="J133">
        <f>IF(OR(C133="",F133="",F133="V"),"",COUNTIFS($C$5:C133,C133,$F$5:F133,"W")+COUNTIFS($C$5:C133,C133,$F$5:F133,"L"))</f>
        <v/>
      </c>
      <c r="K133">
        <f>IF(J133="","",IF(F133="W",IF(IFERROR(INDEX($K$5:K132,MATCH(C133&amp;"#"&amp;(J133-1),$L$5:L132,0)),0)&gt;0,IFERROR(INDEX($K$5:K132,MATCH(C133&amp;"#"&amp;(J133-1),$L$5:L132,0)),0)+1,1),IF(IFERROR(INDEX($K$5:K132,MATCH(C133&amp;"#"&amp;(J133-1),$L$5:L132,0)),0)&lt;0,IFERROR(INDEX($K$5:K132,MATCH(C133&amp;"#"&amp;(J133-1),$L$5:L132,0)),0)-1,-1)))</f>
        <v/>
      </c>
      <c r="L133">
        <f>IF(J133="","",C133&amp;"#"&amp;J133)</f>
        <v/>
      </c>
    </row>
    <row r="134">
      <c r="B134" s="46" t="n"/>
      <c r="E134" s="47" t="n"/>
      <c r="G134" s="48">
        <f>IF(F134="W",(E134-1)*100,IF(F134="L",-100,IF(F134="V",0,"")))</f>
        <v/>
      </c>
      <c r="I134">
        <f>IF(AND(A134&lt;&gt;"",F134&lt;&gt;"V",E134&gt;0),LN(E134),0)</f>
        <v/>
      </c>
      <c r="J134">
        <f>IF(OR(C134="",F134="",F134="V"),"",COUNTIFS($C$5:C134,C134,$F$5:F134,"W")+COUNTIFS($C$5:C134,C134,$F$5:F134,"L"))</f>
        <v/>
      </c>
      <c r="K134">
        <f>IF(J134="","",IF(F134="W",IF(IFERROR(INDEX($K$5:K133,MATCH(C134&amp;"#"&amp;(J134-1),$L$5:L133,0)),0)&gt;0,IFERROR(INDEX($K$5:K133,MATCH(C134&amp;"#"&amp;(J134-1),$L$5:L133,0)),0)+1,1),IF(IFERROR(INDEX($K$5:K133,MATCH(C134&amp;"#"&amp;(J134-1),$L$5:L133,0)),0)&lt;0,IFERROR(INDEX($K$5:K133,MATCH(C134&amp;"#"&amp;(J134-1),$L$5:L133,0)),0)-1,-1)))</f>
        <v/>
      </c>
      <c r="L134">
        <f>IF(J134="","",C134&amp;"#"&amp;J134)</f>
        <v/>
      </c>
    </row>
    <row r="135">
      <c r="B135" s="46" t="n"/>
      <c r="E135" s="47" t="n"/>
      <c r="G135" s="48">
        <f>IF(F135="W",(E135-1)*100,IF(F135="L",-100,IF(F135="V",0,"")))</f>
        <v/>
      </c>
      <c r="I135">
        <f>IF(AND(A135&lt;&gt;"",F135&lt;&gt;"V",E135&gt;0),LN(E135),0)</f>
        <v/>
      </c>
      <c r="J135">
        <f>IF(OR(C135="",F135="",F135="V"),"",COUNTIFS($C$5:C135,C135,$F$5:F135,"W")+COUNTIFS($C$5:C135,C135,$F$5:F135,"L"))</f>
        <v/>
      </c>
      <c r="K135">
        <f>IF(J135="","",IF(F135="W",IF(IFERROR(INDEX($K$5:K134,MATCH(C135&amp;"#"&amp;(J135-1),$L$5:L134,0)),0)&gt;0,IFERROR(INDEX($K$5:K134,MATCH(C135&amp;"#"&amp;(J135-1),$L$5:L134,0)),0)+1,1),IF(IFERROR(INDEX($K$5:K134,MATCH(C135&amp;"#"&amp;(J135-1),$L$5:L134,0)),0)&lt;0,IFERROR(INDEX($K$5:K134,MATCH(C135&amp;"#"&amp;(J135-1),$L$5:L134,0)),0)-1,-1)))</f>
        <v/>
      </c>
      <c r="L135">
        <f>IF(J135="","",C135&amp;"#"&amp;J135)</f>
        <v/>
      </c>
    </row>
    <row r="136">
      <c r="B136" s="46" t="n"/>
      <c r="E136" s="47" t="n"/>
      <c r="G136" s="48">
        <f>IF(F136="W",(E136-1)*100,IF(F136="L",-100,IF(F136="V",0,"")))</f>
        <v/>
      </c>
      <c r="I136">
        <f>IF(AND(A136&lt;&gt;"",F136&lt;&gt;"V",E136&gt;0),LN(E136),0)</f>
        <v/>
      </c>
      <c r="J136">
        <f>IF(OR(C136="",F136="",F136="V"),"",COUNTIFS($C$5:C136,C136,$F$5:F136,"W")+COUNTIFS($C$5:C136,C136,$F$5:F136,"L"))</f>
        <v/>
      </c>
      <c r="K136">
        <f>IF(J136="","",IF(F136="W",IF(IFERROR(INDEX($K$5:K135,MATCH(C136&amp;"#"&amp;(J136-1),$L$5:L135,0)),0)&gt;0,IFERROR(INDEX($K$5:K135,MATCH(C136&amp;"#"&amp;(J136-1),$L$5:L135,0)),0)+1,1),IF(IFERROR(INDEX($K$5:K135,MATCH(C136&amp;"#"&amp;(J136-1),$L$5:L135,0)),0)&lt;0,IFERROR(INDEX($K$5:K135,MATCH(C136&amp;"#"&amp;(J136-1),$L$5:L135,0)),0)-1,-1)))</f>
        <v/>
      </c>
      <c r="L136">
        <f>IF(J136="","",C136&amp;"#"&amp;J136)</f>
        <v/>
      </c>
    </row>
    <row r="137">
      <c r="B137" s="46" t="n"/>
      <c r="E137" s="47" t="n"/>
      <c r="G137" s="48">
        <f>IF(F137="W",(E137-1)*100,IF(F137="L",-100,IF(F137="V",0,"")))</f>
        <v/>
      </c>
      <c r="I137">
        <f>IF(AND(A137&lt;&gt;"",F137&lt;&gt;"V",E137&gt;0),LN(E137),0)</f>
        <v/>
      </c>
      <c r="J137">
        <f>IF(OR(C137="",F137="",F137="V"),"",COUNTIFS($C$5:C137,C137,$F$5:F137,"W")+COUNTIFS($C$5:C137,C137,$F$5:F137,"L"))</f>
        <v/>
      </c>
      <c r="K137">
        <f>IF(J137="","",IF(F137="W",IF(IFERROR(INDEX($K$5:K136,MATCH(C137&amp;"#"&amp;(J137-1),$L$5:L136,0)),0)&gt;0,IFERROR(INDEX($K$5:K136,MATCH(C137&amp;"#"&amp;(J137-1),$L$5:L136,0)),0)+1,1),IF(IFERROR(INDEX($K$5:K136,MATCH(C137&amp;"#"&amp;(J137-1),$L$5:L136,0)),0)&lt;0,IFERROR(INDEX($K$5:K136,MATCH(C137&amp;"#"&amp;(J137-1),$L$5:L136,0)),0)-1,-1)))</f>
        <v/>
      </c>
      <c r="L137">
        <f>IF(J137="","",C137&amp;"#"&amp;J137)</f>
        <v/>
      </c>
    </row>
    <row r="138">
      <c r="B138" s="46" t="n"/>
      <c r="E138" s="47" t="n"/>
      <c r="G138" s="48">
        <f>IF(F138="W",(E138-1)*100,IF(F138="L",-100,IF(F138="V",0,"")))</f>
        <v/>
      </c>
      <c r="I138">
        <f>IF(AND(A138&lt;&gt;"",F138&lt;&gt;"V",E138&gt;0),LN(E138),0)</f>
        <v/>
      </c>
      <c r="J138">
        <f>IF(OR(C138="",F138="",F138="V"),"",COUNTIFS($C$5:C138,C138,$F$5:F138,"W")+COUNTIFS($C$5:C138,C138,$F$5:F138,"L"))</f>
        <v/>
      </c>
      <c r="K138">
        <f>IF(J138="","",IF(F138="W",IF(IFERROR(INDEX($K$5:K137,MATCH(C138&amp;"#"&amp;(J138-1),$L$5:L137,0)),0)&gt;0,IFERROR(INDEX($K$5:K137,MATCH(C138&amp;"#"&amp;(J138-1),$L$5:L137,0)),0)+1,1),IF(IFERROR(INDEX($K$5:K137,MATCH(C138&amp;"#"&amp;(J138-1),$L$5:L137,0)),0)&lt;0,IFERROR(INDEX($K$5:K137,MATCH(C138&amp;"#"&amp;(J138-1),$L$5:L137,0)),0)-1,-1)))</f>
        <v/>
      </c>
      <c r="L138">
        <f>IF(J138="","",C138&amp;"#"&amp;J138)</f>
        <v/>
      </c>
    </row>
    <row r="139">
      <c r="B139" s="46" t="n"/>
      <c r="E139" s="47" t="n"/>
      <c r="G139" s="48">
        <f>IF(F139="W",(E139-1)*100,IF(F139="L",-100,IF(F139="V",0,"")))</f>
        <v/>
      </c>
      <c r="I139">
        <f>IF(AND(A139&lt;&gt;"",F139&lt;&gt;"V",E139&gt;0),LN(E139),0)</f>
        <v/>
      </c>
      <c r="J139">
        <f>IF(OR(C139="",F139="",F139="V"),"",COUNTIFS($C$5:C139,C139,$F$5:F139,"W")+COUNTIFS($C$5:C139,C139,$F$5:F139,"L"))</f>
        <v/>
      </c>
      <c r="K139">
        <f>IF(J139="","",IF(F139="W",IF(IFERROR(INDEX($K$5:K138,MATCH(C139&amp;"#"&amp;(J139-1),$L$5:L138,0)),0)&gt;0,IFERROR(INDEX($K$5:K138,MATCH(C139&amp;"#"&amp;(J139-1),$L$5:L138,0)),0)+1,1),IF(IFERROR(INDEX($K$5:K138,MATCH(C139&amp;"#"&amp;(J139-1),$L$5:L138,0)),0)&lt;0,IFERROR(INDEX($K$5:K138,MATCH(C139&amp;"#"&amp;(J139-1),$L$5:L138,0)),0)-1,-1)))</f>
        <v/>
      </c>
      <c r="L139">
        <f>IF(J139="","",C139&amp;"#"&amp;J139)</f>
        <v/>
      </c>
    </row>
    <row r="140">
      <c r="B140" s="46" t="n"/>
      <c r="E140" s="47" t="n"/>
      <c r="G140" s="48">
        <f>IF(F140="W",(E140-1)*100,IF(F140="L",-100,IF(F140="V",0,"")))</f>
        <v/>
      </c>
      <c r="I140">
        <f>IF(AND(A140&lt;&gt;"",F140&lt;&gt;"V",E140&gt;0),LN(E140),0)</f>
        <v/>
      </c>
      <c r="J140">
        <f>IF(OR(C140="",F140="",F140="V"),"",COUNTIFS($C$5:C140,C140,$F$5:F140,"W")+COUNTIFS($C$5:C140,C140,$F$5:F140,"L"))</f>
        <v/>
      </c>
      <c r="K140">
        <f>IF(J140="","",IF(F140="W",IF(IFERROR(INDEX($K$5:K139,MATCH(C140&amp;"#"&amp;(J140-1),$L$5:L139,0)),0)&gt;0,IFERROR(INDEX($K$5:K139,MATCH(C140&amp;"#"&amp;(J140-1),$L$5:L139,0)),0)+1,1),IF(IFERROR(INDEX($K$5:K139,MATCH(C140&amp;"#"&amp;(J140-1),$L$5:L139,0)),0)&lt;0,IFERROR(INDEX($K$5:K139,MATCH(C140&amp;"#"&amp;(J140-1),$L$5:L139,0)),0)-1,-1)))</f>
        <v/>
      </c>
      <c r="L140">
        <f>IF(J140="","",C140&amp;"#"&amp;J140)</f>
        <v/>
      </c>
    </row>
    <row r="141">
      <c r="B141" s="46" t="n"/>
      <c r="E141" s="47" t="n"/>
      <c r="G141" s="48">
        <f>IF(F141="W",(E141-1)*100,IF(F141="L",-100,IF(F141="V",0,"")))</f>
        <v/>
      </c>
      <c r="I141">
        <f>IF(AND(A141&lt;&gt;"",F141&lt;&gt;"V",E141&gt;0),LN(E141),0)</f>
        <v/>
      </c>
      <c r="J141">
        <f>IF(OR(C141="",F141="",F141="V"),"",COUNTIFS($C$5:C141,C141,$F$5:F141,"W")+COUNTIFS($C$5:C141,C141,$F$5:F141,"L"))</f>
        <v/>
      </c>
      <c r="K141">
        <f>IF(J141="","",IF(F141="W",IF(IFERROR(INDEX($K$5:K140,MATCH(C141&amp;"#"&amp;(J141-1),$L$5:L140,0)),0)&gt;0,IFERROR(INDEX($K$5:K140,MATCH(C141&amp;"#"&amp;(J141-1),$L$5:L140,0)),0)+1,1),IF(IFERROR(INDEX($K$5:K140,MATCH(C141&amp;"#"&amp;(J141-1),$L$5:L140,0)),0)&lt;0,IFERROR(INDEX($K$5:K140,MATCH(C141&amp;"#"&amp;(J141-1),$L$5:L140,0)),0)-1,-1)))</f>
        <v/>
      </c>
      <c r="L141">
        <f>IF(J141="","",C141&amp;"#"&amp;J141)</f>
        <v/>
      </c>
    </row>
    <row r="142">
      <c r="B142" s="46" t="n"/>
      <c r="E142" s="47" t="n"/>
      <c r="G142" s="48">
        <f>IF(F142="W",(E142-1)*100,IF(F142="L",-100,IF(F142="V",0,"")))</f>
        <v/>
      </c>
      <c r="I142">
        <f>IF(AND(A142&lt;&gt;"",F142&lt;&gt;"V",E142&gt;0),LN(E142),0)</f>
        <v/>
      </c>
      <c r="J142">
        <f>IF(OR(C142="",F142="",F142="V"),"",COUNTIFS($C$5:C142,C142,$F$5:F142,"W")+COUNTIFS($C$5:C142,C142,$F$5:F142,"L"))</f>
        <v/>
      </c>
      <c r="K142">
        <f>IF(J142="","",IF(F142="W",IF(IFERROR(INDEX($K$5:K141,MATCH(C142&amp;"#"&amp;(J142-1),$L$5:L141,0)),0)&gt;0,IFERROR(INDEX($K$5:K141,MATCH(C142&amp;"#"&amp;(J142-1),$L$5:L141,0)),0)+1,1),IF(IFERROR(INDEX($K$5:K141,MATCH(C142&amp;"#"&amp;(J142-1),$L$5:L141,0)),0)&lt;0,IFERROR(INDEX($K$5:K141,MATCH(C142&amp;"#"&amp;(J142-1),$L$5:L141,0)),0)-1,-1)))</f>
        <v/>
      </c>
      <c r="L142">
        <f>IF(J142="","",C142&amp;"#"&amp;J142)</f>
        <v/>
      </c>
    </row>
    <row r="143">
      <c r="B143" s="46" t="n"/>
      <c r="E143" s="47" t="n"/>
      <c r="G143" s="48">
        <f>IF(F143="W",(E143-1)*100,IF(F143="L",-100,IF(F143="V",0,"")))</f>
        <v/>
      </c>
      <c r="I143">
        <f>IF(AND(A143&lt;&gt;"",F143&lt;&gt;"V",E143&gt;0),LN(E143),0)</f>
        <v/>
      </c>
      <c r="J143">
        <f>IF(OR(C143="",F143="",F143="V"),"",COUNTIFS($C$5:C143,C143,$F$5:F143,"W")+COUNTIFS($C$5:C143,C143,$F$5:F143,"L"))</f>
        <v/>
      </c>
      <c r="K143">
        <f>IF(J143="","",IF(F143="W",IF(IFERROR(INDEX($K$5:K142,MATCH(C143&amp;"#"&amp;(J143-1),$L$5:L142,0)),0)&gt;0,IFERROR(INDEX($K$5:K142,MATCH(C143&amp;"#"&amp;(J143-1),$L$5:L142,0)),0)+1,1),IF(IFERROR(INDEX($K$5:K142,MATCH(C143&amp;"#"&amp;(J143-1),$L$5:L142,0)),0)&lt;0,IFERROR(INDEX($K$5:K142,MATCH(C143&amp;"#"&amp;(J143-1),$L$5:L142,0)),0)-1,-1)))</f>
        <v/>
      </c>
      <c r="L143">
        <f>IF(J143="","",C143&amp;"#"&amp;J143)</f>
        <v/>
      </c>
    </row>
    <row r="144">
      <c r="B144" s="46" t="n"/>
      <c r="E144" s="47" t="n"/>
      <c r="G144" s="48">
        <f>IF(F144="W",(E144-1)*100,IF(F144="L",-100,IF(F144="V",0,"")))</f>
        <v/>
      </c>
      <c r="I144">
        <f>IF(AND(A144&lt;&gt;"",F144&lt;&gt;"V",E144&gt;0),LN(E144),0)</f>
        <v/>
      </c>
      <c r="J144">
        <f>IF(OR(C144="",F144="",F144="V"),"",COUNTIFS($C$5:C144,C144,$F$5:F144,"W")+COUNTIFS($C$5:C144,C144,$F$5:F144,"L"))</f>
        <v/>
      </c>
      <c r="K144">
        <f>IF(J144="","",IF(F144="W",IF(IFERROR(INDEX($K$5:K143,MATCH(C144&amp;"#"&amp;(J144-1),$L$5:L143,0)),0)&gt;0,IFERROR(INDEX($K$5:K143,MATCH(C144&amp;"#"&amp;(J144-1),$L$5:L143,0)),0)+1,1),IF(IFERROR(INDEX($K$5:K143,MATCH(C144&amp;"#"&amp;(J144-1),$L$5:L143,0)),0)&lt;0,IFERROR(INDEX($K$5:K143,MATCH(C144&amp;"#"&amp;(J144-1),$L$5:L143,0)),0)-1,-1)))</f>
        <v/>
      </c>
      <c r="L144">
        <f>IF(J144="","",C144&amp;"#"&amp;J144)</f>
        <v/>
      </c>
    </row>
    <row r="145">
      <c r="B145" s="46" t="n"/>
      <c r="E145" s="47" t="n"/>
      <c r="G145" s="48">
        <f>IF(F145="W",(E145-1)*100,IF(F145="L",-100,IF(F145="V",0,"")))</f>
        <v/>
      </c>
      <c r="I145">
        <f>IF(AND(A145&lt;&gt;"",F145&lt;&gt;"V",E145&gt;0),LN(E145),0)</f>
        <v/>
      </c>
      <c r="J145">
        <f>IF(OR(C145="",F145="",F145="V"),"",COUNTIFS($C$5:C145,C145,$F$5:F145,"W")+COUNTIFS($C$5:C145,C145,$F$5:F145,"L"))</f>
        <v/>
      </c>
      <c r="K145">
        <f>IF(J145="","",IF(F145="W",IF(IFERROR(INDEX($K$5:K144,MATCH(C145&amp;"#"&amp;(J145-1),$L$5:L144,0)),0)&gt;0,IFERROR(INDEX($K$5:K144,MATCH(C145&amp;"#"&amp;(J145-1),$L$5:L144,0)),0)+1,1),IF(IFERROR(INDEX($K$5:K144,MATCH(C145&amp;"#"&amp;(J145-1),$L$5:L144,0)),0)&lt;0,IFERROR(INDEX($K$5:K144,MATCH(C145&amp;"#"&amp;(J145-1),$L$5:L144,0)),0)-1,-1)))</f>
        <v/>
      </c>
      <c r="L145">
        <f>IF(J145="","",C145&amp;"#"&amp;J145)</f>
        <v/>
      </c>
    </row>
    <row r="146">
      <c r="B146" s="46" t="n"/>
      <c r="E146" s="47" t="n"/>
      <c r="G146" s="48">
        <f>IF(F146="W",(E146-1)*100,IF(F146="L",-100,IF(F146="V",0,"")))</f>
        <v/>
      </c>
      <c r="I146">
        <f>IF(AND(A146&lt;&gt;"",F146&lt;&gt;"V",E146&gt;0),LN(E146),0)</f>
        <v/>
      </c>
      <c r="J146">
        <f>IF(OR(C146="",F146="",F146="V"),"",COUNTIFS($C$5:C146,C146,$F$5:F146,"W")+COUNTIFS($C$5:C146,C146,$F$5:F146,"L"))</f>
        <v/>
      </c>
      <c r="K146">
        <f>IF(J146="","",IF(F146="W",IF(IFERROR(INDEX($K$5:K145,MATCH(C146&amp;"#"&amp;(J146-1),$L$5:L145,0)),0)&gt;0,IFERROR(INDEX($K$5:K145,MATCH(C146&amp;"#"&amp;(J146-1),$L$5:L145,0)),0)+1,1),IF(IFERROR(INDEX($K$5:K145,MATCH(C146&amp;"#"&amp;(J146-1),$L$5:L145,0)),0)&lt;0,IFERROR(INDEX($K$5:K145,MATCH(C146&amp;"#"&amp;(J146-1),$L$5:L145,0)),0)-1,-1)))</f>
        <v/>
      </c>
      <c r="L146">
        <f>IF(J146="","",C146&amp;"#"&amp;J146)</f>
        <v/>
      </c>
    </row>
    <row r="147">
      <c r="B147" s="46" t="n"/>
      <c r="E147" s="47" t="n"/>
      <c r="G147" s="48">
        <f>IF(F147="W",(E147-1)*100,IF(F147="L",-100,IF(F147="V",0,"")))</f>
        <v/>
      </c>
      <c r="I147">
        <f>IF(AND(A147&lt;&gt;"",F147&lt;&gt;"V",E147&gt;0),LN(E147),0)</f>
        <v/>
      </c>
      <c r="J147">
        <f>IF(OR(C147="",F147="",F147="V"),"",COUNTIFS($C$5:C147,C147,$F$5:F147,"W")+COUNTIFS($C$5:C147,C147,$F$5:F147,"L"))</f>
        <v/>
      </c>
      <c r="K147">
        <f>IF(J147="","",IF(F147="W",IF(IFERROR(INDEX($K$5:K146,MATCH(C147&amp;"#"&amp;(J147-1),$L$5:L146,0)),0)&gt;0,IFERROR(INDEX($K$5:K146,MATCH(C147&amp;"#"&amp;(J147-1),$L$5:L146,0)),0)+1,1),IF(IFERROR(INDEX($K$5:K146,MATCH(C147&amp;"#"&amp;(J147-1),$L$5:L146,0)),0)&lt;0,IFERROR(INDEX($K$5:K146,MATCH(C147&amp;"#"&amp;(J147-1),$L$5:L146,0)),0)-1,-1)))</f>
        <v/>
      </c>
      <c r="L147">
        <f>IF(J147="","",C147&amp;"#"&amp;J147)</f>
        <v/>
      </c>
    </row>
    <row r="148">
      <c r="B148" s="46" t="n"/>
      <c r="E148" s="47" t="n"/>
      <c r="G148" s="48">
        <f>IF(F148="W",(E148-1)*100,IF(F148="L",-100,IF(F148="V",0,"")))</f>
        <v/>
      </c>
      <c r="I148">
        <f>IF(AND(A148&lt;&gt;"",F148&lt;&gt;"V",E148&gt;0),LN(E148),0)</f>
        <v/>
      </c>
      <c r="J148">
        <f>IF(OR(C148="",F148="",F148="V"),"",COUNTIFS($C$5:C148,C148,$F$5:F148,"W")+COUNTIFS($C$5:C148,C148,$F$5:F148,"L"))</f>
        <v/>
      </c>
      <c r="K148">
        <f>IF(J148="","",IF(F148="W",IF(IFERROR(INDEX($K$5:K147,MATCH(C148&amp;"#"&amp;(J148-1),$L$5:L147,0)),0)&gt;0,IFERROR(INDEX($K$5:K147,MATCH(C148&amp;"#"&amp;(J148-1),$L$5:L147,0)),0)+1,1),IF(IFERROR(INDEX($K$5:K147,MATCH(C148&amp;"#"&amp;(J148-1),$L$5:L147,0)),0)&lt;0,IFERROR(INDEX($K$5:K147,MATCH(C148&amp;"#"&amp;(J148-1),$L$5:L147,0)),0)-1,-1)))</f>
        <v/>
      </c>
      <c r="L148">
        <f>IF(J148="","",C148&amp;"#"&amp;J148)</f>
        <v/>
      </c>
    </row>
    <row r="149">
      <c r="B149" s="46" t="n"/>
      <c r="E149" s="47" t="n"/>
      <c r="G149" s="48">
        <f>IF(F149="W",(E149-1)*100,IF(F149="L",-100,IF(F149="V",0,"")))</f>
        <v/>
      </c>
      <c r="I149">
        <f>IF(AND(A149&lt;&gt;"",F149&lt;&gt;"V",E149&gt;0),LN(E149),0)</f>
        <v/>
      </c>
      <c r="J149">
        <f>IF(OR(C149="",F149="",F149="V"),"",COUNTIFS($C$5:C149,C149,$F$5:F149,"W")+COUNTIFS($C$5:C149,C149,$F$5:F149,"L"))</f>
        <v/>
      </c>
      <c r="K149">
        <f>IF(J149="","",IF(F149="W",IF(IFERROR(INDEX($K$5:K148,MATCH(C149&amp;"#"&amp;(J149-1),$L$5:L148,0)),0)&gt;0,IFERROR(INDEX($K$5:K148,MATCH(C149&amp;"#"&amp;(J149-1),$L$5:L148,0)),0)+1,1),IF(IFERROR(INDEX($K$5:K148,MATCH(C149&amp;"#"&amp;(J149-1),$L$5:L148,0)),0)&lt;0,IFERROR(INDEX($K$5:K148,MATCH(C149&amp;"#"&amp;(J149-1),$L$5:L148,0)),0)-1,-1)))</f>
        <v/>
      </c>
      <c r="L149">
        <f>IF(J149="","",C149&amp;"#"&amp;J149)</f>
        <v/>
      </c>
    </row>
    <row r="150">
      <c r="B150" s="46" t="n"/>
      <c r="E150" s="47" t="n"/>
      <c r="G150" s="48">
        <f>IF(F150="W",(E150-1)*100,IF(F150="L",-100,IF(F150="V",0,"")))</f>
        <v/>
      </c>
      <c r="I150">
        <f>IF(AND(A150&lt;&gt;"",F150&lt;&gt;"V",E150&gt;0),LN(E150),0)</f>
        <v/>
      </c>
      <c r="J150">
        <f>IF(OR(C150="",F150="",F150="V"),"",COUNTIFS($C$5:C150,C150,$F$5:F150,"W")+COUNTIFS($C$5:C150,C150,$F$5:F150,"L"))</f>
        <v/>
      </c>
      <c r="K150">
        <f>IF(J150="","",IF(F150="W",IF(IFERROR(INDEX($K$5:K149,MATCH(C150&amp;"#"&amp;(J150-1),$L$5:L149,0)),0)&gt;0,IFERROR(INDEX($K$5:K149,MATCH(C150&amp;"#"&amp;(J150-1),$L$5:L149,0)),0)+1,1),IF(IFERROR(INDEX($K$5:K149,MATCH(C150&amp;"#"&amp;(J150-1),$L$5:L149,0)),0)&lt;0,IFERROR(INDEX($K$5:K149,MATCH(C150&amp;"#"&amp;(J150-1),$L$5:L149,0)),0)-1,-1)))</f>
        <v/>
      </c>
      <c r="L150">
        <f>IF(J150="","",C150&amp;"#"&amp;J150)</f>
        <v/>
      </c>
    </row>
    <row r="151">
      <c r="B151" s="46" t="n"/>
      <c r="E151" s="47" t="n"/>
      <c r="G151" s="48">
        <f>IF(F151="W",(E151-1)*100,IF(F151="L",-100,IF(F151="V",0,"")))</f>
        <v/>
      </c>
      <c r="I151">
        <f>IF(AND(A151&lt;&gt;"",F151&lt;&gt;"V",E151&gt;0),LN(E151),0)</f>
        <v/>
      </c>
      <c r="J151">
        <f>IF(OR(C151="",F151="",F151="V"),"",COUNTIFS($C$5:C151,C151,$F$5:F151,"W")+COUNTIFS($C$5:C151,C151,$F$5:F151,"L"))</f>
        <v/>
      </c>
      <c r="K151">
        <f>IF(J151="","",IF(F151="W",IF(IFERROR(INDEX($K$5:K150,MATCH(C151&amp;"#"&amp;(J151-1),$L$5:L150,0)),0)&gt;0,IFERROR(INDEX($K$5:K150,MATCH(C151&amp;"#"&amp;(J151-1),$L$5:L150,0)),0)+1,1),IF(IFERROR(INDEX($K$5:K150,MATCH(C151&amp;"#"&amp;(J151-1),$L$5:L150,0)),0)&lt;0,IFERROR(INDEX($K$5:K150,MATCH(C151&amp;"#"&amp;(J151-1),$L$5:L150,0)),0)-1,-1)))</f>
        <v/>
      </c>
      <c r="L151">
        <f>IF(J151="","",C151&amp;"#"&amp;J151)</f>
        <v/>
      </c>
    </row>
    <row r="152">
      <c r="B152" s="46" t="n"/>
      <c r="E152" s="47" t="n"/>
      <c r="G152" s="48">
        <f>IF(F152="W",(E152-1)*100,IF(F152="L",-100,IF(F152="V",0,"")))</f>
        <v/>
      </c>
      <c r="I152">
        <f>IF(AND(A152&lt;&gt;"",F152&lt;&gt;"V",E152&gt;0),LN(E152),0)</f>
        <v/>
      </c>
      <c r="J152">
        <f>IF(OR(C152="",F152="",F152="V"),"",COUNTIFS($C$5:C152,C152,$F$5:F152,"W")+COUNTIFS($C$5:C152,C152,$F$5:F152,"L"))</f>
        <v/>
      </c>
      <c r="K152">
        <f>IF(J152="","",IF(F152="W",IF(IFERROR(INDEX($K$5:K151,MATCH(C152&amp;"#"&amp;(J152-1),$L$5:L151,0)),0)&gt;0,IFERROR(INDEX($K$5:K151,MATCH(C152&amp;"#"&amp;(J152-1),$L$5:L151,0)),0)+1,1),IF(IFERROR(INDEX($K$5:K151,MATCH(C152&amp;"#"&amp;(J152-1),$L$5:L151,0)),0)&lt;0,IFERROR(INDEX($K$5:K151,MATCH(C152&amp;"#"&amp;(J152-1),$L$5:L151,0)),0)-1,-1)))</f>
        <v/>
      </c>
      <c r="L152">
        <f>IF(J152="","",C152&amp;"#"&amp;J152)</f>
        <v/>
      </c>
    </row>
    <row r="153">
      <c r="B153" s="46" t="n"/>
      <c r="E153" s="47" t="n"/>
      <c r="G153" s="48">
        <f>IF(F153="W",(E153-1)*100,IF(F153="L",-100,IF(F153="V",0,"")))</f>
        <v/>
      </c>
      <c r="I153">
        <f>IF(AND(A153&lt;&gt;"",F153&lt;&gt;"V",E153&gt;0),LN(E153),0)</f>
        <v/>
      </c>
      <c r="J153">
        <f>IF(OR(C153="",F153="",F153="V"),"",COUNTIFS($C$5:C153,C153,$F$5:F153,"W")+COUNTIFS($C$5:C153,C153,$F$5:F153,"L"))</f>
        <v/>
      </c>
      <c r="K153">
        <f>IF(J153="","",IF(F153="W",IF(IFERROR(INDEX($K$5:K152,MATCH(C153&amp;"#"&amp;(J153-1),$L$5:L152,0)),0)&gt;0,IFERROR(INDEX($K$5:K152,MATCH(C153&amp;"#"&amp;(J153-1),$L$5:L152,0)),0)+1,1),IF(IFERROR(INDEX($K$5:K152,MATCH(C153&amp;"#"&amp;(J153-1),$L$5:L152,0)),0)&lt;0,IFERROR(INDEX($K$5:K152,MATCH(C153&amp;"#"&amp;(J153-1),$L$5:L152,0)),0)-1,-1)))</f>
        <v/>
      </c>
      <c r="L153">
        <f>IF(J153="","",C153&amp;"#"&amp;J153)</f>
        <v/>
      </c>
    </row>
    <row r="154">
      <c r="B154" s="46" t="n"/>
      <c r="E154" s="47" t="n"/>
      <c r="G154" s="48">
        <f>IF(F154="W",(E154-1)*100,IF(F154="L",-100,IF(F154="V",0,"")))</f>
        <v/>
      </c>
      <c r="I154">
        <f>IF(AND(A154&lt;&gt;"",F154&lt;&gt;"V",E154&gt;0),LN(E154),0)</f>
        <v/>
      </c>
      <c r="J154">
        <f>IF(OR(C154="",F154="",F154="V"),"",COUNTIFS($C$5:C154,C154,$F$5:F154,"W")+COUNTIFS($C$5:C154,C154,$F$5:F154,"L"))</f>
        <v/>
      </c>
      <c r="K154">
        <f>IF(J154="","",IF(F154="W",IF(IFERROR(INDEX($K$5:K153,MATCH(C154&amp;"#"&amp;(J154-1),$L$5:L153,0)),0)&gt;0,IFERROR(INDEX($K$5:K153,MATCH(C154&amp;"#"&amp;(J154-1),$L$5:L153,0)),0)+1,1),IF(IFERROR(INDEX($K$5:K153,MATCH(C154&amp;"#"&amp;(J154-1),$L$5:L153,0)),0)&lt;0,IFERROR(INDEX($K$5:K153,MATCH(C154&amp;"#"&amp;(J154-1),$L$5:L153,0)),0)-1,-1)))</f>
        <v/>
      </c>
      <c r="L154">
        <f>IF(J154="","",C154&amp;"#"&amp;J154)</f>
        <v/>
      </c>
    </row>
    <row r="155">
      <c r="B155" s="46" t="n"/>
      <c r="E155" s="47" t="n"/>
      <c r="G155" s="48">
        <f>IF(F155="W",(E155-1)*100,IF(F155="L",-100,IF(F155="V",0,"")))</f>
        <v/>
      </c>
      <c r="I155">
        <f>IF(AND(A155&lt;&gt;"",F155&lt;&gt;"V",E155&gt;0),LN(E155),0)</f>
        <v/>
      </c>
      <c r="J155">
        <f>IF(OR(C155="",F155="",F155="V"),"",COUNTIFS($C$5:C155,C155,$F$5:F155,"W")+COUNTIFS($C$5:C155,C155,$F$5:F155,"L"))</f>
        <v/>
      </c>
      <c r="K155">
        <f>IF(J155="","",IF(F155="W",IF(IFERROR(INDEX($K$5:K154,MATCH(C155&amp;"#"&amp;(J155-1),$L$5:L154,0)),0)&gt;0,IFERROR(INDEX($K$5:K154,MATCH(C155&amp;"#"&amp;(J155-1),$L$5:L154,0)),0)+1,1),IF(IFERROR(INDEX($K$5:K154,MATCH(C155&amp;"#"&amp;(J155-1),$L$5:L154,0)),0)&lt;0,IFERROR(INDEX($K$5:K154,MATCH(C155&amp;"#"&amp;(J155-1),$L$5:L154,0)),0)-1,-1)))</f>
        <v/>
      </c>
      <c r="L155">
        <f>IF(J155="","",C155&amp;"#"&amp;J155)</f>
        <v/>
      </c>
    </row>
    <row r="156">
      <c r="B156" s="46" t="n"/>
      <c r="E156" s="47" t="n"/>
      <c r="G156" s="48">
        <f>IF(F156="W",(E156-1)*100,IF(F156="L",-100,IF(F156="V",0,"")))</f>
        <v/>
      </c>
      <c r="I156">
        <f>IF(AND(A156&lt;&gt;"",F156&lt;&gt;"V",E156&gt;0),LN(E156),0)</f>
        <v/>
      </c>
      <c r="J156">
        <f>IF(OR(C156="",F156="",F156="V"),"",COUNTIFS($C$5:C156,C156,$F$5:F156,"W")+COUNTIFS($C$5:C156,C156,$F$5:F156,"L"))</f>
        <v/>
      </c>
      <c r="K156">
        <f>IF(J156="","",IF(F156="W",IF(IFERROR(INDEX($K$5:K155,MATCH(C156&amp;"#"&amp;(J156-1),$L$5:L155,0)),0)&gt;0,IFERROR(INDEX($K$5:K155,MATCH(C156&amp;"#"&amp;(J156-1),$L$5:L155,0)),0)+1,1),IF(IFERROR(INDEX($K$5:K155,MATCH(C156&amp;"#"&amp;(J156-1),$L$5:L155,0)),0)&lt;0,IFERROR(INDEX($K$5:K155,MATCH(C156&amp;"#"&amp;(J156-1),$L$5:L155,0)),0)-1,-1)))</f>
        <v/>
      </c>
      <c r="L156">
        <f>IF(J156="","",C156&amp;"#"&amp;J156)</f>
        <v/>
      </c>
    </row>
    <row r="157">
      <c r="B157" s="46" t="n"/>
      <c r="E157" s="47" t="n"/>
      <c r="G157" s="48">
        <f>IF(F157="W",(E157-1)*100,IF(F157="L",-100,IF(F157="V",0,"")))</f>
        <v/>
      </c>
      <c r="I157">
        <f>IF(AND(A157&lt;&gt;"",F157&lt;&gt;"V",E157&gt;0),LN(E157),0)</f>
        <v/>
      </c>
      <c r="J157">
        <f>IF(OR(C157="",F157="",F157="V"),"",COUNTIFS($C$5:C157,C157,$F$5:F157,"W")+COUNTIFS($C$5:C157,C157,$F$5:F157,"L"))</f>
        <v/>
      </c>
      <c r="K157">
        <f>IF(J157="","",IF(F157="W",IF(IFERROR(INDEX($K$5:K156,MATCH(C157&amp;"#"&amp;(J157-1),$L$5:L156,0)),0)&gt;0,IFERROR(INDEX($K$5:K156,MATCH(C157&amp;"#"&amp;(J157-1),$L$5:L156,0)),0)+1,1),IF(IFERROR(INDEX($K$5:K156,MATCH(C157&amp;"#"&amp;(J157-1),$L$5:L156,0)),0)&lt;0,IFERROR(INDEX($K$5:K156,MATCH(C157&amp;"#"&amp;(J157-1),$L$5:L156,0)),0)-1,-1)))</f>
        <v/>
      </c>
      <c r="L157">
        <f>IF(J157="","",C157&amp;"#"&amp;J157)</f>
        <v/>
      </c>
    </row>
    <row r="158">
      <c r="B158" s="46" t="n"/>
      <c r="E158" s="47" t="n"/>
      <c r="G158" s="48">
        <f>IF(F158="W",(E158-1)*100,IF(F158="L",-100,IF(F158="V",0,"")))</f>
        <v/>
      </c>
      <c r="I158">
        <f>IF(AND(A158&lt;&gt;"",F158&lt;&gt;"V",E158&gt;0),LN(E158),0)</f>
        <v/>
      </c>
      <c r="J158">
        <f>IF(OR(C158="",F158="",F158="V"),"",COUNTIFS($C$5:C158,C158,$F$5:F158,"W")+COUNTIFS($C$5:C158,C158,$F$5:F158,"L"))</f>
        <v/>
      </c>
      <c r="K158">
        <f>IF(J158="","",IF(F158="W",IF(IFERROR(INDEX($K$5:K157,MATCH(C158&amp;"#"&amp;(J158-1),$L$5:L157,0)),0)&gt;0,IFERROR(INDEX($K$5:K157,MATCH(C158&amp;"#"&amp;(J158-1),$L$5:L157,0)),0)+1,1),IF(IFERROR(INDEX($K$5:K157,MATCH(C158&amp;"#"&amp;(J158-1),$L$5:L157,0)),0)&lt;0,IFERROR(INDEX($K$5:K157,MATCH(C158&amp;"#"&amp;(J158-1),$L$5:L157,0)),0)-1,-1)))</f>
        <v/>
      </c>
      <c r="L158">
        <f>IF(J158="","",C158&amp;"#"&amp;J158)</f>
        <v/>
      </c>
    </row>
    <row r="159">
      <c r="B159" s="46" t="n"/>
      <c r="E159" s="47" t="n"/>
      <c r="G159" s="48">
        <f>IF(F159="W",(E159-1)*100,IF(F159="L",-100,IF(F159="V",0,"")))</f>
        <v/>
      </c>
      <c r="I159">
        <f>IF(AND(A159&lt;&gt;"",F159&lt;&gt;"V",E159&gt;0),LN(E159),0)</f>
        <v/>
      </c>
      <c r="J159">
        <f>IF(OR(C159="",F159="",F159="V"),"",COUNTIFS($C$5:C159,C159,$F$5:F159,"W")+COUNTIFS($C$5:C159,C159,$F$5:F159,"L"))</f>
        <v/>
      </c>
      <c r="K159">
        <f>IF(J159="","",IF(F159="W",IF(IFERROR(INDEX($K$5:K158,MATCH(C159&amp;"#"&amp;(J159-1),$L$5:L158,0)),0)&gt;0,IFERROR(INDEX($K$5:K158,MATCH(C159&amp;"#"&amp;(J159-1),$L$5:L158,0)),0)+1,1),IF(IFERROR(INDEX($K$5:K158,MATCH(C159&amp;"#"&amp;(J159-1),$L$5:L158,0)),0)&lt;0,IFERROR(INDEX($K$5:K158,MATCH(C159&amp;"#"&amp;(J159-1),$L$5:L158,0)),0)-1,-1)))</f>
        <v/>
      </c>
      <c r="L159">
        <f>IF(J159="","",C159&amp;"#"&amp;J159)</f>
        <v/>
      </c>
    </row>
    <row r="160">
      <c r="B160" s="46" t="n"/>
      <c r="E160" s="47" t="n"/>
      <c r="G160" s="48">
        <f>IF(F160="W",(E160-1)*100,IF(F160="L",-100,IF(F160="V",0,"")))</f>
        <v/>
      </c>
      <c r="I160">
        <f>IF(AND(A160&lt;&gt;"",F160&lt;&gt;"V",E160&gt;0),LN(E160),0)</f>
        <v/>
      </c>
      <c r="J160">
        <f>IF(OR(C160="",F160="",F160="V"),"",COUNTIFS($C$5:C160,C160,$F$5:F160,"W")+COUNTIFS($C$5:C160,C160,$F$5:F160,"L"))</f>
        <v/>
      </c>
      <c r="K160">
        <f>IF(J160="","",IF(F160="W",IF(IFERROR(INDEX($K$5:K159,MATCH(C160&amp;"#"&amp;(J160-1),$L$5:L159,0)),0)&gt;0,IFERROR(INDEX($K$5:K159,MATCH(C160&amp;"#"&amp;(J160-1),$L$5:L159,0)),0)+1,1),IF(IFERROR(INDEX($K$5:K159,MATCH(C160&amp;"#"&amp;(J160-1),$L$5:L159,0)),0)&lt;0,IFERROR(INDEX($K$5:K159,MATCH(C160&amp;"#"&amp;(J160-1),$L$5:L159,0)),0)-1,-1)))</f>
        <v/>
      </c>
      <c r="L160">
        <f>IF(J160="","",C160&amp;"#"&amp;J160)</f>
        <v/>
      </c>
    </row>
    <row r="161">
      <c r="B161" s="46" t="n"/>
      <c r="E161" s="47" t="n"/>
      <c r="G161" s="48">
        <f>IF(F161="W",(E161-1)*100,IF(F161="L",-100,IF(F161="V",0,"")))</f>
        <v/>
      </c>
      <c r="I161">
        <f>IF(AND(A161&lt;&gt;"",F161&lt;&gt;"V",E161&gt;0),LN(E161),0)</f>
        <v/>
      </c>
      <c r="J161">
        <f>IF(OR(C161="",F161="",F161="V"),"",COUNTIFS($C$5:C161,C161,$F$5:F161,"W")+COUNTIFS($C$5:C161,C161,$F$5:F161,"L"))</f>
        <v/>
      </c>
      <c r="K161">
        <f>IF(J161="","",IF(F161="W",IF(IFERROR(INDEX($K$5:K160,MATCH(C161&amp;"#"&amp;(J161-1),$L$5:L160,0)),0)&gt;0,IFERROR(INDEX($K$5:K160,MATCH(C161&amp;"#"&amp;(J161-1),$L$5:L160,0)),0)+1,1),IF(IFERROR(INDEX($K$5:K160,MATCH(C161&amp;"#"&amp;(J161-1),$L$5:L160,0)),0)&lt;0,IFERROR(INDEX($K$5:K160,MATCH(C161&amp;"#"&amp;(J161-1),$L$5:L160,0)),0)-1,-1)))</f>
        <v/>
      </c>
      <c r="L161">
        <f>IF(J161="","",C161&amp;"#"&amp;J161)</f>
        <v/>
      </c>
    </row>
    <row r="162">
      <c r="B162" s="46" t="n"/>
      <c r="E162" s="47" t="n"/>
      <c r="G162" s="48">
        <f>IF(F162="W",(E162-1)*100,IF(F162="L",-100,IF(F162="V",0,"")))</f>
        <v/>
      </c>
      <c r="I162">
        <f>IF(AND(A162&lt;&gt;"",F162&lt;&gt;"V",E162&gt;0),LN(E162),0)</f>
        <v/>
      </c>
      <c r="J162">
        <f>IF(OR(C162="",F162="",F162="V"),"",COUNTIFS($C$5:C162,C162,$F$5:F162,"W")+COUNTIFS($C$5:C162,C162,$F$5:F162,"L"))</f>
        <v/>
      </c>
      <c r="K162">
        <f>IF(J162="","",IF(F162="W",IF(IFERROR(INDEX($K$5:K161,MATCH(C162&amp;"#"&amp;(J162-1),$L$5:L161,0)),0)&gt;0,IFERROR(INDEX($K$5:K161,MATCH(C162&amp;"#"&amp;(J162-1),$L$5:L161,0)),0)+1,1),IF(IFERROR(INDEX($K$5:K161,MATCH(C162&amp;"#"&amp;(J162-1),$L$5:L161,0)),0)&lt;0,IFERROR(INDEX($K$5:K161,MATCH(C162&amp;"#"&amp;(J162-1),$L$5:L161,0)),0)-1,-1)))</f>
        <v/>
      </c>
      <c r="L162">
        <f>IF(J162="","",C162&amp;"#"&amp;J162)</f>
        <v/>
      </c>
    </row>
    <row r="163">
      <c r="B163" s="46" t="n"/>
      <c r="E163" s="47" t="n"/>
      <c r="G163" s="48">
        <f>IF(F163="W",(E163-1)*100,IF(F163="L",-100,IF(F163="V",0,"")))</f>
        <v/>
      </c>
      <c r="I163">
        <f>IF(AND(A163&lt;&gt;"",F163&lt;&gt;"V",E163&gt;0),LN(E163),0)</f>
        <v/>
      </c>
      <c r="J163">
        <f>IF(OR(C163="",F163="",F163="V"),"",COUNTIFS($C$5:C163,C163,$F$5:F163,"W")+COUNTIFS($C$5:C163,C163,$F$5:F163,"L"))</f>
        <v/>
      </c>
      <c r="K163">
        <f>IF(J163="","",IF(F163="W",IF(IFERROR(INDEX($K$5:K162,MATCH(C163&amp;"#"&amp;(J163-1),$L$5:L162,0)),0)&gt;0,IFERROR(INDEX($K$5:K162,MATCH(C163&amp;"#"&amp;(J163-1),$L$5:L162,0)),0)+1,1),IF(IFERROR(INDEX($K$5:K162,MATCH(C163&amp;"#"&amp;(J163-1),$L$5:L162,0)),0)&lt;0,IFERROR(INDEX($K$5:K162,MATCH(C163&amp;"#"&amp;(J163-1),$L$5:L162,0)),0)-1,-1)))</f>
        <v/>
      </c>
      <c r="L163">
        <f>IF(J163="","",C163&amp;"#"&amp;J163)</f>
        <v/>
      </c>
    </row>
    <row r="164">
      <c r="B164" s="46" t="n"/>
      <c r="E164" s="47" t="n"/>
      <c r="G164" s="48">
        <f>IF(F164="W",(E164-1)*100,IF(F164="L",-100,IF(F164="V",0,"")))</f>
        <v/>
      </c>
      <c r="I164">
        <f>IF(AND(A164&lt;&gt;"",F164&lt;&gt;"V",E164&gt;0),LN(E164),0)</f>
        <v/>
      </c>
      <c r="J164">
        <f>IF(OR(C164="",F164="",F164="V"),"",COUNTIFS($C$5:C164,C164,$F$5:F164,"W")+COUNTIFS($C$5:C164,C164,$F$5:F164,"L"))</f>
        <v/>
      </c>
      <c r="K164">
        <f>IF(J164="","",IF(F164="W",IF(IFERROR(INDEX($K$5:K163,MATCH(C164&amp;"#"&amp;(J164-1),$L$5:L163,0)),0)&gt;0,IFERROR(INDEX($K$5:K163,MATCH(C164&amp;"#"&amp;(J164-1),$L$5:L163,0)),0)+1,1),IF(IFERROR(INDEX($K$5:K163,MATCH(C164&amp;"#"&amp;(J164-1),$L$5:L163,0)),0)&lt;0,IFERROR(INDEX($K$5:K163,MATCH(C164&amp;"#"&amp;(J164-1),$L$5:L163,0)),0)-1,-1)))</f>
        <v/>
      </c>
      <c r="L164">
        <f>IF(J164="","",C164&amp;"#"&amp;J164)</f>
        <v/>
      </c>
    </row>
    <row r="165">
      <c r="B165" s="46" t="n"/>
      <c r="E165" s="47" t="n"/>
      <c r="G165" s="48">
        <f>IF(F165="W",(E165-1)*100,IF(F165="L",-100,IF(F165="V",0,"")))</f>
        <v/>
      </c>
      <c r="I165">
        <f>IF(AND(A165&lt;&gt;"",F165&lt;&gt;"V",E165&gt;0),LN(E165),0)</f>
        <v/>
      </c>
      <c r="J165">
        <f>IF(OR(C165="",F165="",F165="V"),"",COUNTIFS($C$5:C165,C165,$F$5:F165,"W")+COUNTIFS($C$5:C165,C165,$F$5:F165,"L"))</f>
        <v/>
      </c>
      <c r="K165">
        <f>IF(J165="","",IF(F165="W",IF(IFERROR(INDEX($K$5:K164,MATCH(C165&amp;"#"&amp;(J165-1),$L$5:L164,0)),0)&gt;0,IFERROR(INDEX($K$5:K164,MATCH(C165&amp;"#"&amp;(J165-1),$L$5:L164,0)),0)+1,1),IF(IFERROR(INDEX($K$5:K164,MATCH(C165&amp;"#"&amp;(J165-1),$L$5:L164,0)),0)&lt;0,IFERROR(INDEX($K$5:K164,MATCH(C165&amp;"#"&amp;(J165-1),$L$5:L164,0)),0)-1,-1)))</f>
        <v/>
      </c>
      <c r="L165">
        <f>IF(J165="","",C165&amp;"#"&amp;J165)</f>
        <v/>
      </c>
    </row>
    <row r="166">
      <c r="B166" s="46" t="n"/>
      <c r="E166" s="47" t="n"/>
      <c r="G166" s="48">
        <f>IF(F166="W",(E166-1)*100,IF(F166="L",-100,IF(F166="V",0,"")))</f>
        <v/>
      </c>
      <c r="I166">
        <f>IF(AND(A166&lt;&gt;"",F166&lt;&gt;"V",E166&gt;0),LN(E166),0)</f>
        <v/>
      </c>
      <c r="J166">
        <f>IF(OR(C166="",F166="",F166="V"),"",COUNTIFS($C$5:C166,C166,$F$5:F166,"W")+COUNTIFS($C$5:C166,C166,$F$5:F166,"L"))</f>
        <v/>
      </c>
      <c r="K166">
        <f>IF(J166="","",IF(F166="W",IF(IFERROR(INDEX($K$5:K165,MATCH(C166&amp;"#"&amp;(J166-1),$L$5:L165,0)),0)&gt;0,IFERROR(INDEX($K$5:K165,MATCH(C166&amp;"#"&amp;(J166-1),$L$5:L165,0)),0)+1,1),IF(IFERROR(INDEX($K$5:K165,MATCH(C166&amp;"#"&amp;(J166-1),$L$5:L165,0)),0)&lt;0,IFERROR(INDEX($K$5:K165,MATCH(C166&amp;"#"&amp;(J166-1),$L$5:L165,0)),0)-1,-1)))</f>
        <v/>
      </c>
      <c r="L166">
        <f>IF(J166="","",C166&amp;"#"&amp;J166)</f>
        <v/>
      </c>
    </row>
    <row r="167">
      <c r="B167" s="46" t="n"/>
      <c r="E167" s="47" t="n"/>
      <c r="G167" s="48">
        <f>IF(F167="W",(E167-1)*100,IF(F167="L",-100,IF(F167="V",0,"")))</f>
        <v/>
      </c>
      <c r="I167">
        <f>IF(AND(A167&lt;&gt;"",F167&lt;&gt;"V",E167&gt;0),LN(E167),0)</f>
        <v/>
      </c>
      <c r="J167">
        <f>IF(OR(C167="",F167="",F167="V"),"",COUNTIFS($C$5:C167,C167,$F$5:F167,"W")+COUNTIFS($C$5:C167,C167,$F$5:F167,"L"))</f>
        <v/>
      </c>
      <c r="K167">
        <f>IF(J167="","",IF(F167="W",IF(IFERROR(INDEX($K$5:K166,MATCH(C167&amp;"#"&amp;(J167-1),$L$5:L166,0)),0)&gt;0,IFERROR(INDEX($K$5:K166,MATCH(C167&amp;"#"&amp;(J167-1),$L$5:L166,0)),0)+1,1),IF(IFERROR(INDEX($K$5:K166,MATCH(C167&amp;"#"&amp;(J167-1),$L$5:L166,0)),0)&lt;0,IFERROR(INDEX($K$5:K166,MATCH(C167&amp;"#"&amp;(J167-1),$L$5:L166,0)),0)-1,-1)))</f>
        <v/>
      </c>
      <c r="L167">
        <f>IF(J167="","",C167&amp;"#"&amp;J167)</f>
        <v/>
      </c>
    </row>
    <row r="168">
      <c r="B168" s="46" t="n"/>
      <c r="E168" s="47" t="n"/>
      <c r="G168" s="48">
        <f>IF(F168="W",(E168-1)*100,IF(F168="L",-100,IF(F168="V",0,"")))</f>
        <v/>
      </c>
      <c r="I168">
        <f>IF(AND(A168&lt;&gt;"",F168&lt;&gt;"V",E168&gt;0),LN(E168),0)</f>
        <v/>
      </c>
      <c r="J168">
        <f>IF(OR(C168="",F168="",F168="V"),"",COUNTIFS($C$5:C168,C168,$F$5:F168,"W")+COUNTIFS($C$5:C168,C168,$F$5:F168,"L"))</f>
        <v/>
      </c>
      <c r="K168">
        <f>IF(J168="","",IF(F168="W",IF(IFERROR(INDEX($K$5:K167,MATCH(C168&amp;"#"&amp;(J168-1),$L$5:L167,0)),0)&gt;0,IFERROR(INDEX($K$5:K167,MATCH(C168&amp;"#"&amp;(J168-1),$L$5:L167,0)),0)+1,1),IF(IFERROR(INDEX($K$5:K167,MATCH(C168&amp;"#"&amp;(J168-1),$L$5:L167,0)),0)&lt;0,IFERROR(INDEX($K$5:K167,MATCH(C168&amp;"#"&amp;(J168-1),$L$5:L167,0)),0)-1,-1)))</f>
        <v/>
      </c>
      <c r="L168">
        <f>IF(J168="","",C168&amp;"#"&amp;J168)</f>
        <v/>
      </c>
    </row>
    <row r="169">
      <c r="B169" s="46" t="n"/>
      <c r="E169" s="47" t="n"/>
      <c r="G169" s="48">
        <f>IF(F169="W",(E169-1)*100,IF(F169="L",-100,IF(F169="V",0,"")))</f>
        <v/>
      </c>
      <c r="I169">
        <f>IF(AND(A169&lt;&gt;"",F169&lt;&gt;"V",E169&gt;0),LN(E169),0)</f>
        <v/>
      </c>
      <c r="J169">
        <f>IF(OR(C169="",F169="",F169="V"),"",COUNTIFS($C$5:C169,C169,$F$5:F169,"W")+COUNTIFS($C$5:C169,C169,$F$5:F169,"L"))</f>
        <v/>
      </c>
      <c r="K169">
        <f>IF(J169="","",IF(F169="W",IF(IFERROR(INDEX($K$5:K168,MATCH(C169&amp;"#"&amp;(J169-1),$L$5:L168,0)),0)&gt;0,IFERROR(INDEX($K$5:K168,MATCH(C169&amp;"#"&amp;(J169-1),$L$5:L168,0)),0)+1,1),IF(IFERROR(INDEX($K$5:K168,MATCH(C169&amp;"#"&amp;(J169-1),$L$5:L168,0)),0)&lt;0,IFERROR(INDEX($K$5:K168,MATCH(C169&amp;"#"&amp;(J169-1),$L$5:L168,0)),0)-1,-1)))</f>
        <v/>
      </c>
      <c r="L169">
        <f>IF(J169="","",C169&amp;"#"&amp;J169)</f>
        <v/>
      </c>
    </row>
    <row r="170">
      <c r="B170" s="46" t="n"/>
      <c r="E170" s="47" t="n"/>
      <c r="G170" s="48">
        <f>IF(F170="W",(E170-1)*100,IF(F170="L",-100,IF(F170="V",0,"")))</f>
        <v/>
      </c>
      <c r="I170">
        <f>IF(AND(A170&lt;&gt;"",F170&lt;&gt;"V",E170&gt;0),LN(E170),0)</f>
        <v/>
      </c>
      <c r="J170">
        <f>IF(OR(C170="",F170="",F170="V"),"",COUNTIFS($C$5:C170,C170,$F$5:F170,"W")+COUNTIFS($C$5:C170,C170,$F$5:F170,"L"))</f>
        <v/>
      </c>
      <c r="K170">
        <f>IF(J170="","",IF(F170="W",IF(IFERROR(INDEX($K$5:K169,MATCH(C170&amp;"#"&amp;(J170-1),$L$5:L169,0)),0)&gt;0,IFERROR(INDEX($K$5:K169,MATCH(C170&amp;"#"&amp;(J170-1),$L$5:L169,0)),0)+1,1),IF(IFERROR(INDEX($K$5:K169,MATCH(C170&amp;"#"&amp;(J170-1),$L$5:L169,0)),0)&lt;0,IFERROR(INDEX($K$5:K169,MATCH(C170&amp;"#"&amp;(J170-1),$L$5:L169,0)),0)-1,-1)))</f>
        <v/>
      </c>
      <c r="L170">
        <f>IF(J170="","",C170&amp;"#"&amp;J170)</f>
        <v/>
      </c>
    </row>
    <row r="171">
      <c r="B171" s="46" t="n"/>
      <c r="E171" s="47" t="n"/>
      <c r="G171" s="48">
        <f>IF(F171="W",(E171-1)*100,IF(F171="L",-100,IF(F171="V",0,"")))</f>
        <v/>
      </c>
      <c r="I171">
        <f>IF(AND(A171&lt;&gt;"",F171&lt;&gt;"V",E171&gt;0),LN(E171),0)</f>
        <v/>
      </c>
      <c r="J171">
        <f>IF(OR(C171="",F171="",F171="V"),"",COUNTIFS($C$5:C171,C171,$F$5:F171,"W")+COUNTIFS($C$5:C171,C171,$F$5:F171,"L"))</f>
        <v/>
      </c>
      <c r="K171">
        <f>IF(J171="","",IF(F171="W",IF(IFERROR(INDEX($K$5:K170,MATCH(C171&amp;"#"&amp;(J171-1),$L$5:L170,0)),0)&gt;0,IFERROR(INDEX($K$5:K170,MATCH(C171&amp;"#"&amp;(J171-1),$L$5:L170,0)),0)+1,1),IF(IFERROR(INDEX($K$5:K170,MATCH(C171&amp;"#"&amp;(J171-1),$L$5:L170,0)),0)&lt;0,IFERROR(INDEX($K$5:K170,MATCH(C171&amp;"#"&amp;(J171-1),$L$5:L170,0)),0)-1,-1)))</f>
        <v/>
      </c>
      <c r="L171">
        <f>IF(J171="","",C171&amp;"#"&amp;J171)</f>
        <v/>
      </c>
    </row>
    <row r="172">
      <c r="B172" s="46" t="n"/>
      <c r="E172" s="47" t="n"/>
      <c r="G172" s="48">
        <f>IF(F172="W",(E172-1)*100,IF(F172="L",-100,IF(F172="V",0,"")))</f>
        <v/>
      </c>
      <c r="I172">
        <f>IF(AND(A172&lt;&gt;"",F172&lt;&gt;"V",E172&gt;0),LN(E172),0)</f>
        <v/>
      </c>
      <c r="J172">
        <f>IF(OR(C172="",F172="",F172="V"),"",COUNTIFS($C$5:C172,C172,$F$5:F172,"W")+COUNTIFS($C$5:C172,C172,$F$5:F172,"L"))</f>
        <v/>
      </c>
      <c r="K172">
        <f>IF(J172="","",IF(F172="W",IF(IFERROR(INDEX($K$5:K171,MATCH(C172&amp;"#"&amp;(J172-1),$L$5:L171,0)),0)&gt;0,IFERROR(INDEX($K$5:K171,MATCH(C172&amp;"#"&amp;(J172-1),$L$5:L171,0)),0)+1,1),IF(IFERROR(INDEX($K$5:K171,MATCH(C172&amp;"#"&amp;(J172-1),$L$5:L171,0)),0)&lt;0,IFERROR(INDEX($K$5:K171,MATCH(C172&amp;"#"&amp;(J172-1),$L$5:L171,0)),0)-1,-1)))</f>
        <v/>
      </c>
      <c r="L172">
        <f>IF(J172="","",C172&amp;"#"&amp;J172)</f>
        <v/>
      </c>
    </row>
    <row r="173">
      <c r="B173" s="46" t="n"/>
      <c r="E173" s="47" t="n"/>
      <c r="G173" s="48">
        <f>IF(F173="W",(E173-1)*100,IF(F173="L",-100,IF(F173="V",0,"")))</f>
        <v/>
      </c>
      <c r="I173">
        <f>IF(AND(A173&lt;&gt;"",F173&lt;&gt;"V",E173&gt;0),LN(E173),0)</f>
        <v/>
      </c>
      <c r="J173">
        <f>IF(OR(C173="",F173="",F173="V"),"",COUNTIFS($C$5:C173,C173,$F$5:F173,"W")+COUNTIFS($C$5:C173,C173,$F$5:F173,"L"))</f>
        <v/>
      </c>
      <c r="K173">
        <f>IF(J173="","",IF(F173="W",IF(IFERROR(INDEX($K$5:K172,MATCH(C173&amp;"#"&amp;(J173-1),$L$5:L172,0)),0)&gt;0,IFERROR(INDEX($K$5:K172,MATCH(C173&amp;"#"&amp;(J173-1),$L$5:L172,0)),0)+1,1),IF(IFERROR(INDEX($K$5:K172,MATCH(C173&amp;"#"&amp;(J173-1),$L$5:L172,0)),0)&lt;0,IFERROR(INDEX($K$5:K172,MATCH(C173&amp;"#"&amp;(J173-1),$L$5:L172,0)),0)-1,-1)))</f>
        <v/>
      </c>
      <c r="L173">
        <f>IF(J173="","",C173&amp;"#"&amp;J173)</f>
        <v/>
      </c>
    </row>
    <row r="174">
      <c r="B174" s="46" t="n"/>
      <c r="E174" s="47" t="n"/>
      <c r="G174" s="48">
        <f>IF(F174="W",(E174-1)*100,IF(F174="L",-100,IF(F174="V",0,"")))</f>
        <v/>
      </c>
      <c r="I174">
        <f>IF(AND(A174&lt;&gt;"",F174&lt;&gt;"V",E174&gt;0),LN(E174),0)</f>
        <v/>
      </c>
      <c r="J174">
        <f>IF(OR(C174="",F174="",F174="V"),"",COUNTIFS($C$5:C174,C174,$F$5:F174,"W")+COUNTIFS($C$5:C174,C174,$F$5:F174,"L"))</f>
        <v/>
      </c>
      <c r="K174">
        <f>IF(J174="","",IF(F174="W",IF(IFERROR(INDEX($K$5:K173,MATCH(C174&amp;"#"&amp;(J174-1),$L$5:L173,0)),0)&gt;0,IFERROR(INDEX($K$5:K173,MATCH(C174&amp;"#"&amp;(J174-1),$L$5:L173,0)),0)+1,1),IF(IFERROR(INDEX($K$5:K173,MATCH(C174&amp;"#"&amp;(J174-1),$L$5:L173,0)),0)&lt;0,IFERROR(INDEX($K$5:K173,MATCH(C174&amp;"#"&amp;(J174-1),$L$5:L173,0)),0)-1,-1)))</f>
        <v/>
      </c>
      <c r="L174">
        <f>IF(J174="","",C174&amp;"#"&amp;J174)</f>
        <v/>
      </c>
    </row>
    <row r="175">
      <c r="B175" s="46" t="n"/>
      <c r="E175" s="47" t="n"/>
      <c r="G175" s="48">
        <f>IF(F175="W",(E175-1)*100,IF(F175="L",-100,IF(F175="V",0,"")))</f>
        <v/>
      </c>
      <c r="I175">
        <f>IF(AND(A175&lt;&gt;"",F175&lt;&gt;"V",E175&gt;0),LN(E175),0)</f>
        <v/>
      </c>
      <c r="J175">
        <f>IF(OR(C175="",F175="",F175="V"),"",COUNTIFS($C$5:C175,C175,$F$5:F175,"W")+COUNTIFS($C$5:C175,C175,$F$5:F175,"L"))</f>
        <v/>
      </c>
      <c r="K175">
        <f>IF(J175="","",IF(F175="W",IF(IFERROR(INDEX($K$5:K174,MATCH(C175&amp;"#"&amp;(J175-1),$L$5:L174,0)),0)&gt;0,IFERROR(INDEX($K$5:K174,MATCH(C175&amp;"#"&amp;(J175-1),$L$5:L174,0)),0)+1,1),IF(IFERROR(INDEX($K$5:K174,MATCH(C175&amp;"#"&amp;(J175-1),$L$5:L174,0)),0)&lt;0,IFERROR(INDEX($K$5:K174,MATCH(C175&amp;"#"&amp;(J175-1),$L$5:L174,0)),0)-1,-1)))</f>
        <v/>
      </c>
      <c r="L175">
        <f>IF(J175="","",C175&amp;"#"&amp;J175)</f>
        <v/>
      </c>
    </row>
    <row r="176">
      <c r="B176" s="46" t="n"/>
      <c r="E176" s="47" t="n"/>
      <c r="G176" s="48">
        <f>IF(F176="W",(E176-1)*100,IF(F176="L",-100,IF(F176="V",0,"")))</f>
        <v/>
      </c>
      <c r="I176">
        <f>IF(AND(A176&lt;&gt;"",F176&lt;&gt;"V",E176&gt;0),LN(E176),0)</f>
        <v/>
      </c>
      <c r="J176">
        <f>IF(OR(C176="",F176="",F176="V"),"",COUNTIFS($C$5:C176,C176,$F$5:F176,"W")+COUNTIFS($C$5:C176,C176,$F$5:F176,"L"))</f>
        <v/>
      </c>
      <c r="K176">
        <f>IF(J176="","",IF(F176="W",IF(IFERROR(INDEX($K$5:K175,MATCH(C176&amp;"#"&amp;(J176-1),$L$5:L175,0)),0)&gt;0,IFERROR(INDEX($K$5:K175,MATCH(C176&amp;"#"&amp;(J176-1),$L$5:L175,0)),0)+1,1),IF(IFERROR(INDEX($K$5:K175,MATCH(C176&amp;"#"&amp;(J176-1),$L$5:L175,0)),0)&lt;0,IFERROR(INDEX($K$5:K175,MATCH(C176&amp;"#"&amp;(J176-1),$L$5:L175,0)),0)-1,-1)))</f>
        <v/>
      </c>
      <c r="L176">
        <f>IF(J176="","",C176&amp;"#"&amp;J176)</f>
        <v/>
      </c>
    </row>
    <row r="177">
      <c r="B177" s="46" t="n"/>
      <c r="E177" s="47" t="n"/>
      <c r="G177" s="48">
        <f>IF(F177="W",(E177-1)*100,IF(F177="L",-100,IF(F177="V",0,"")))</f>
        <v/>
      </c>
      <c r="I177">
        <f>IF(AND(A177&lt;&gt;"",F177&lt;&gt;"V",E177&gt;0),LN(E177),0)</f>
        <v/>
      </c>
      <c r="J177">
        <f>IF(OR(C177="",F177="",F177="V"),"",COUNTIFS($C$5:C177,C177,$F$5:F177,"W")+COUNTIFS($C$5:C177,C177,$F$5:F177,"L"))</f>
        <v/>
      </c>
      <c r="K177">
        <f>IF(J177="","",IF(F177="W",IF(IFERROR(INDEX($K$5:K176,MATCH(C177&amp;"#"&amp;(J177-1),$L$5:L176,0)),0)&gt;0,IFERROR(INDEX($K$5:K176,MATCH(C177&amp;"#"&amp;(J177-1),$L$5:L176,0)),0)+1,1),IF(IFERROR(INDEX($K$5:K176,MATCH(C177&amp;"#"&amp;(J177-1),$L$5:L176,0)),0)&lt;0,IFERROR(INDEX($K$5:K176,MATCH(C177&amp;"#"&amp;(J177-1),$L$5:L176,0)),0)-1,-1)))</f>
        <v/>
      </c>
      <c r="L177">
        <f>IF(J177="","",C177&amp;"#"&amp;J177)</f>
        <v/>
      </c>
    </row>
    <row r="178">
      <c r="B178" s="46" t="n"/>
      <c r="E178" s="47" t="n"/>
      <c r="G178" s="48">
        <f>IF(F178="W",(E178-1)*100,IF(F178="L",-100,IF(F178="V",0,"")))</f>
        <v/>
      </c>
      <c r="I178">
        <f>IF(AND(A178&lt;&gt;"",F178&lt;&gt;"V",E178&gt;0),LN(E178),0)</f>
        <v/>
      </c>
      <c r="J178">
        <f>IF(OR(C178="",F178="",F178="V"),"",COUNTIFS($C$5:C178,C178,$F$5:F178,"W")+COUNTIFS($C$5:C178,C178,$F$5:F178,"L"))</f>
        <v/>
      </c>
      <c r="K178">
        <f>IF(J178="","",IF(F178="W",IF(IFERROR(INDEX($K$5:K177,MATCH(C178&amp;"#"&amp;(J178-1),$L$5:L177,0)),0)&gt;0,IFERROR(INDEX($K$5:K177,MATCH(C178&amp;"#"&amp;(J178-1),$L$5:L177,0)),0)+1,1),IF(IFERROR(INDEX($K$5:K177,MATCH(C178&amp;"#"&amp;(J178-1),$L$5:L177,0)),0)&lt;0,IFERROR(INDEX($K$5:K177,MATCH(C178&amp;"#"&amp;(J178-1),$L$5:L177,0)),0)-1,-1)))</f>
        <v/>
      </c>
      <c r="L178">
        <f>IF(J178="","",C178&amp;"#"&amp;J178)</f>
        <v/>
      </c>
    </row>
    <row r="179">
      <c r="B179" s="46" t="n"/>
      <c r="E179" s="47" t="n"/>
      <c r="G179" s="48">
        <f>IF(F179="W",(E179-1)*100,IF(F179="L",-100,IF(F179="V",0,"")))</f>
        <v/>
      </c>
      <c r="I179">
        <f>IF(AND(A179&lt;&gt;"",F179&lt;&gt;"V",E179&gt;0),LN(E179),0)</f>
        <v/>
      </c>
      <c r="J179">
        <f>IF(OR(C179="",F179="",F179="V"),"",COUNTIFS($C$5:C179,C179,$F$5:F179,"W")+COUNTIFS($C$5:C179,C179,$F$5:F179,"L"))</f>
        <v/>
      </c>
      <c r="K179">
        <f>IF(J179="","",IF(F179="W",IF(IFERROR(INDEX($K$5:K178,MATCH(C179&amp;"#"&amp;(J179-1),$L$5:L178,0)),0)&gt;0,IFERROR(INDEX($K$5:K178,MATCH(C179&amp;"#"&amp;(J179-1),$L$5:L178,0)),0)+1,1),IF(IFERROR(INDEX($K$5:K178,MATCH(C179&amp;"#"&amp;(J179-1),$L$5:L178,0)),0)&lt;0,IFERROR(INDEX($K$5:K178,MATCH(C179&amp;"#"&amp;(J179-1),$L$5:L178,0)),0)-1,-1)))</f>
        <v/>
      </c>
      <c r="L179">
        <f>IF(J179="","",C179&amp;"#"&amp;J179)</f>
        <v/>
      </c>
    </row>
    <row r="180">
      <c r="B180" s="46" t="n"/>
      <c r="E180" s="47" t="n"/>
      <c r="G180" s="48">
        <f>IF(F180="W",(E180-1)*100,IF(F180="L",-100,IF(F180="V",0,"")))</f>
        <v/>
      </c>
      <c r="I180">
        <f>IF(AND(A180&lt;&gt;"",F180&lt;&gt;"V",E180&gt;0),LN(E180),0)</f>
        <v/>
      </c>
      <c r="J180">
        <f>IF(OR(C180="",F180="",F180="V"),"",COUNTIFS($C$5:C180,C180,$F$5:F180,"W")+COUNTIFS($C$5:C180,C180,$F$5:F180,"L"))</f>
        <v/>
      </c>
      <c r="K180">
        <f>IF(J180="","",IF(F180="W",IF(IFERROR(INDEX($K$5:K179,MATCH(C180&amp;"#"&amp;(J180-1),$L$5:L179,0)),0)&gt;0,IFERROR(INDEX($K$5:K179,MATCH(C180&amp;"#"&amp;(J180-1),$L$5:L179,0)),0)+1,1),IF(IFERROR(INDEX($K$5:K179,MATCH(C180&amp;"#"&amp;(J180-1),$L$5:L179,0)),0)&lt;0,IFERROR(INDEX($K$5:K179,MATCH(C180&amp;"#"&amp;(J180-1),$L$5:L179,0)),0)-1,-1)))</f>
        <v/>
      </c>
      <c r="L180">
        <f>IF(J180="","",C180&amp;"#"&amp;J180)</f>
        <v/>
      </c>
    </row>
    <row r="181">
      <c r="B181" s="46" t="n"/>
      <c r="E181" s="47" t="n"/>
      <c r="G181" s="48">
        <f>IF(F181="W",(E181-1)*100,IF(F181="L",-100,IF(F181="V",0,"")))</f>
        <v/>
      </c>
      <c r="I181">
        <f>IF(AND(A181&lt;&gt;"",F181&lt;&gt;"V",E181&gt;0),LN(E181),0)</f>
        <v/>
      </c>
      <c r="J181">
        <f>IF(OR(C181="",F181="",F181="V"),"",COUNTIFS($C$5:C181,C181,$F$5:F181,"W")+COUNTIFS($C$5:C181,C181,$F$5:F181,"L"))</f>
        <v/>
      </c>
      <c r="K181">
        <f>IF(J181="","",IF(F181="W",IF(IFERROR(INDEX($K$5:K180,MATCH(C181&amp;"#"&amp;(J181-1),$L$5:L180,0)),0)&gt;0,IFERROR(INDEX($K$5:K180,MATCH(C181&amp;"#"&amp;(J181-1),$L$5:L180,0)),0)+1,1),IF(IFERROR(INDEX($K$5:K180,MATCH(C181&amp;"#"&amp;(J181-1),$L$5:L180,0)),0)&lt;0,IFERROR(INDEX($K$5:K180,MATCH(C181&amp;"#"&amp;(J181-1),$L$5:L180,0)),0)-1,-1)))</f>
        <v/>
      </c>
      <c r="L181">
        <f>IF(J181="","",C181&amp;"#"&amp;J181)</f>
        <v/>
      </c>
    </row>
    <row r="182">
      <c r="B182" s="46" t="n"/>
      <c r="E182" s="47" t="n"/>
      <c r="G182" s="48">
        <f>IF(F182="W",(E182-1)*100,IF(F182="L",-100,IF(F182="V",0,"")))</f>
        <v/>
      </c>
      <c r="I182">
        <f>IF(AND(A182&lt;&gt;"",F182&lt;&gt;"V",E182&gt;0),LN(E182),0)</f>
        <v/>
      </c>
      <c r="J182">
        <f>IF(OR(C182="",F182="",F182="V"),"",COUNTIFS($C$5:C182,C182,$F$5:F182,"W")+COUNTIFS($C$5:C182,C182,$F$5:F182,"L"))</f>
        <v/>
      </c>
      <c r="K182">
        <f>IF(J182="","",IF(F182="W",IF(IFERROR(INDEX($K$5:K181,MATCH(C182&amp;"#"&amp;(J182-1),$L$5:L181,0)),0)&gt;0,IFERROR(INDEX($K$5:K181,MATCH(C182&amp;"#"&amp;(J182-1),$L$5:L181,0)),0)+1,1),IF(IFERROR(INDEX($K$5:K181,MATCH(C182&amp;"#"&amp;(J182-1),$L$5:L181,0)),0)&lt;0,IFERROR(INDEX($K$5:K181,MATCH(C182&amp;"#"&amp;(J182-1),$L$5:L181,0)),0)-1,-1)))</f>
        <v/>
      </c>
      <c r="L182">
        <f>IF(J182="","",C182&amp;"#"&amp;J182)</f>
        <v/>
      </c>
    </row>
    <row r="183">
      <c r="B183" s="46" t="n"/>
      <c r="E183" s="47" t="n"/>
      <c r="G183" s="48">
        <f>IF(F183="W",(E183-1)*100,IF(F183="L",-100,IF(F183="V",0,"")))</f>
        <v/>
      </c>
      <c r="I183">
        <f>IF(AND(A183&lt;&gt;"",F183&lt;&gt;"V",E183&gt;0),LN(E183),0)</f>
        <v/>
      </c>
      <c r="J183">
        <f>IF(OR(C183="",F183="",F183="V"),"",COUNTIFS($C$5:C183,C183,$F$5:F183,"W")+COUNTIFS($C$5:C183,C183,$F$5:F183,"L"))</f>
        <v/>
      </c>
      <c r="K183">
        <f>IF(J183="","",IF(F183="W",IF(IFERROR(INDEX($K$5:K182,MATCH(C183&amp;"#"&amp;(J183-1),$L$5:L182,0)),0)&gt;0,IFERROR(INDEX($K$5:K182,MATCH(C183&amp;"#"&amp;(J183-1),$L$5:L182,0)),0)+1,1),IF(IFERROR(INDEX($K$5:K182,MATCH(C183&amp;"#"&amp;(J183-1),$L$5:L182,0)),0)&lt;0,IFERROR(INDEX($K$5:K182,MATCH(C183&amp;"#"&amp;(J183-1),$L$5:L182,0)),0)-1,-1)))</f>
        <v/>
      </c>
      <c r="L183">
        <f>IF(J183="","",C183&amp;"#"&amp;J183)</f>
        <v/>
      </c>
    </row>
    <row r="184">
      <c r="B184" s="46" t="n"/>
      <c r="E184" s="47" t="n"/>
      <c r="G184" s="48">
        <f>IF(F184="W",(E184-1)*100,IF(F184="L",-100,IF(F184="V",0,"")))</f>
        <v/>
      </c>
      <c r="I184">
        <f>IF(AND(A184&lt;&gt;"",F184&lt;&gt;"V",E184&gt;0),LN(E184),0)</f>
        <v/>
      </c>
      <c r="J184">
        <f>IF(OR(C184="",F184="",F184="V"),"",COUNTIFS($C$5:C184,C184,$F$5:F184,"W")+COUNTIFS($C$5:C184,C184,$F$5:F184,"L"))</f>
        <v/>
      </c>
      <c r="K184">
        <f>IF(J184="","",IF(F184="W",IF(IFERROR(INDEX($K$5:K183,MATCH(C184&amp;"#"&amp;(J184-1),$L$5:L183,0)),0)&gt;0,IFERROR(INDEX($K$5:K183,MATCH(C184&amp;"#"&amp;(J184-1),$L$5:L183,0)),0)+1,1),IF(IFERROR(INDEX($K$5:K183,MATCH(C184&amp;"#"&amp;(J184-1),$L$5:L183,0)),0)&lt;0,IFERROR(INDEX($K$5:K183,MATCH(C184&amp;"#"&amp;(J184-1),$L$5:L183,0)),0)-1,-1)))</f>
        <v/>
      </c>
      <c r="L184">
        <f>IF(J184="","",C184&amp;"#"&amp;J184)</f>
        <v/>
      </c>
    </row>
    <row r="185">
      <c r="B185" s="46" t="n"/>
      <c r="E185" s="47" t="n"/>
      <c r="G185" s="48">
        <f>IF(F185="W",(E185-1)*100,IF(F185="L",-100,IF(F185="V",0,"")))</f>
        <v/>
      </c>
      <c r="I185">
        <f>IF(AND(A185&lt;&gt;"",F185&lt;&gt;"V",E185&gt;0),LN(E185),0)</f>
        <v/>
      </c>
      <c r="J185">
        <f>IF(OR(C185="",F185="",F185="V"),"",COUNTIFS($C$5:C185,C185,$F$5:F185,"W")+COUNTIFS($C$5:C185,C185,$F$5:F185,"L"))</f>
        <v/>
      </c>
      <c r="K185">
        <f>IF(J185="","",IF(F185="W",IF(IFERROR(INDEX($K$5:K184,MATCH(C185&amp;"#"&amp;(J185-1),$L$5:L184,0)),0)&gt;0,IFERROR(INDEX($K$5:K184,MATCH(C185&amp;"#"&amp;(J185-1),$L$5:L184,0)),0)+1,1),IF(IFERROR(INDEX($K$5:K184,MATCH(C185&amp;"#"&amp;(J185-1),$L$5:L184,0)),0)&lt;0,IFERROR(INDEX($K$5:K184,MATCH(C185&amp;"#"&amp;(J185-1),$L$5:L184,0)),0)-1,-1)))</f>
        <v/>
      </c>
      <c r="L185">
        <f>IF(J185="","",C185&amp;"#"&amp;J185)</f>
        <v/>
      </c>
    </row>
    <row r="186">
      <c r="B186" s="46" t="n"/>
      <c r="E186" s="47" t="n"/>
      <c r="G186" s="48">
        <f>IF(F186="W",(E186-1)*100,IF(F186="L",-100,IF(F186="V",0,"")))</f>
        <v/>
      </c>
      <c r="I186">
        <f>IF(AND(A186&lt;&gt;"",F186&lt;&gt;"V",E186&gt;0),LN(E186),0)</f>
        <v/>
      </c>
      <c r="J186">
        <f>IF(OR(C186="",F186="",F186="V"),"",COUNTIFS($C$5:C186,C186,$F$5:F186,"W")+COUNTIFS($C$5:C186,C186,$F$5:F186,"L"))</f>
        <v/>
      </c>
      <c r="K186">
        <f>IF(J186="","",IF(F186="W",IF(IFERROR(INDEX($K$5:K185,MATCH(C186&amp;"#"&amp;(J186-1),$L$5:L185,0)),0)&gt;0,IFERROR(INDEX($K$5:K185,MATCH(C186&amp;"#"&amp;(J186-1),$L$5:L185,0)),0)+1,1),IF(IFERROR(INDEX($K$5:K185,MATCH(C186&amp;"#"&amp;(J186-1),$L$5:L185,0)),0)&lt;0,IFERROR(INDEX($K$5:K185,MATCH(C186&amp;"#"&amp;(J186-1),$L$5:L185,0)),0)-1,-1)))</f>
        <v/>
      </c>
      <c r="L186">
        <f>IF(J186="","",C186&amp;"#"&amp;J186)</f>
        <v/>
      </c>
    </row>
    <row r="187">
      <c r="B187" s="46" t="n"/>
      <c r="E187" s="47" t="n"/>
      <c r="G187" s="48">
        <f>IF(F187="W",(E187-1)*100,IF(F187="L",-100,IF(F187="V",0,"")))</f>
        <v/>
      </c>
      <c r="I187">
        <f>IF(AND(A187&lt;&gt;"",F187&lt;&gt;"V",E187&gt;0),LN(E187),0)</f>
        <v/>
      </c>
      <c r="J187">
        <f>IF(OR(C187="",F187="",F187="V"),"",COUNTIFS($C$5:C187,C187,$F$5:F187,"W")+COUNTIFS($C$5:C187,C187,$F$5:F187,"L"))</f>
        <v/>
      </c>
      <c r="K187">
        <f>IF(J187="","",IF(F187="W",IF(IFERROR(INDEX($K$5:K186,MATCH(C187&amp;"#"&amp;(J187-1),$L$5:L186,0)),0)&gt;0,IFERROR(INDEX($K$5:K186,MATCH(C187&amp;"#"&amp;(J187-1),$L$5:L186,0)),0)+1,1),IF(IFERROR(INDEX($K$5:K186,MATCH(C187&amp;"#"&amp;(J187-1),$L$5:L186,0)),0)&lt;0,IFERROR(INDEX($K$5:K186,MATCH(C187&amp;"#"&amp;(J187-1),$L$5:L186,0)),0)-1,-1)))</f>
        <v/>
      </c>
      <c r="L187">
        <f>IF(J187="","",C187&amp;"#"&amp;J187)</f>
        <v/>
      </c>
    </row>
    <row r="188">
      <c r="B188" s="46" t="n"/>
      <c r="E188" s="47" t="n"/>
      <c r="G188" s="48">
        <f>IF(F188="W",(E188-1)*100,IF(F188="L",-100,IF(F188="V",0,"")))</f>
        <v/>
      </c>
      <c r="I188">
        <f>IF(AND(A188&lt;&gt;"",F188&lt;&gt;"V",E188&gt;0),LN(E188),0)</f>
        <v/>
      </c>
      <c r="J188">
        <f>IF(OR(C188="",F188="",F188="V"),"",COUNTIFS($C$5:C188,C188,$F$5:F188,"W")+COUNTIFS($C$5:C188,C188,$F$5:F188,"L"))</f>
        <v/>
      </c>
      <c r="K188">
        <f>IF(J188="","",IF(F188="W",IF(IFERROR(INDEX($K$5:K187,MATCH(C188&amp;"#"&amp;(J188-1),$L$5:L187,0)),0)&gt;0,IFERROR(INDEX($K$5:K187,MATCH(C188&amp;"#"&amp;(J188-1),$L$5:L187,0)),0)+1,1),IF(IFERROR(INDEX($K$5:K187,MATCH(C188&amp;"#"&amp;(J188-1),$L$5:L187,0)),0)&lt;0,IFERROR(INDEX($K$5:K187,MATCH(C188&amp;"#"&amp;(J188-1),$L$5:L187,0)),0)-1,-1)))</f>
        <v/>
      </c>
      <c r="L188">
        <f>IF(J188="","",C188&amp;"#"&amp;J188)</f>
        <v/>
      </c>
    </row>
    <row r="189">
      <c r="B189" s="46" t="n"/>
      <c r="E189" s="47" t="n"/>
      <c r="G189" s="48">
        <f>IF(F189="W",(E189-1)*100,IF(F189="L",-100,IF(F189="V",0,"")))</f>
        <v/>
      </c>
      <c r="I189">
        <f>IF(AND(A189&lt;&gt;"",F189&lt;&gt;"V",E189&gt;0),LN(E189),0)</f>
        <v/>
      </c>
      <c r="J189">
        <f>IF(OR(C189="",F189="",F189="V"),"",COUNTIFS($C$5:C189,C189,$F$5:F189,"W")+COUNTIFS($C$5:C189,C189,$F$5:F189,"L"))</f>
        <v/>
      </c>
      <c r="K189">
        <f>IF(J189="","",IF(F189="W",IF(IFERROR(INDEX($K$5:K188,MATCH(C189&amp;"#"&amp;(J189-1),$L$5:L188,0)),0)&gt;0,IFERROR(INDEX($K$5:K188,MATCH(C189&amp;"#"&amp;(J189-1),$L$5:L188,0)),0)+1,1),IF(IFERROR(INDEX($K$5:K188,MATCH(C189&amp;"#"&amp;(J189-1),$L$5:L188,0)),0)&lt;0,IFERROR(INDEX($K$5:K188,MATCH(C189&amp;"#"&amp;(J189-1),$L$5:L188,0)),0)-1,-1)))</f>
        <v/>
      </c>
      <c r="L189">
        <f>IF(J189="","",C189&amp;"#"&amp;J189)</f>
        <v/>
      </c>
    </row>
    <row r="190">
      <c r="B190" s="46" t="n"/>
      <c r="E190" s="47" t="n"/>
      <c r="G190" s="48">
        <f>IF(F190="W",(E190-1)*100,IF(F190="L",-100,IF(F190="V",0,"")))</f>
        <v/>
      </c>
      <c r="I190">
        <f>IF(AND(A190&lt;&gt;"",F190&lt;&gt;"V",E190&gt;0),LN(E190),0)</f>
        <v/>
      </c>
      <c r="J190">
        <f>IF(OR(C190="",F190="",F190="V"),"",COUNTIFS($C$5:C190,C190,$F$5:F190,"W")+COUNTIFS($C$5:C190,C190,$F$5:F190,"L"))</f>
        <v/>
      </c>
      <c r="K190">
        <f>IF(J190="","",IF(F190="W",IF(IFERROR(INDEX($K$5:K189,MATCH(C190&amp;"#"&amp;(J190-1),$L$5:L189,0)),0)&gt;0,IFERROR(INDEX($K$5:K189,MATCH(C190&amp;"#"&amp;(J190-1),$L$5:L189,0)),0)+1,1),IF(IFERROR(INDEX($K$5:K189,MATCH(C190&amp;"#"&amp;(J190-1),$L$5:L189,0)),0)&lt;0,IFERROR(INDEX($K$5:K189,MATCH(C190&amp;"#"&amp;(J190-1),$L$5:L189,0)),0)-1,-1)))</f>
        <v/>
      </c>
      <c r="L190">
        <f>IF(J190="","",C190&amp;"#"&amp;J190)</f>
        <v/>
      </c>
    </row>
    <row r="191">
      <c r="B191" s="46" t="n"/>
      <c r="E191" s="47" t="n"/>
      <c r="G191" s="48">
        <f>IF(F191="W",(E191-1)*100,IF(F191="L",-100,IF(F191="V",0,"")))</f>
        <v/>
      </c>
      <c r="I191">
        <f>IF(AND(A191&lt;&gt;"",F191&lt;&gt;"V",E191&gt;0),LN(E191),0)</f>
        <v/>
      </c>
      <c r="J191">
        <f>IF(OR(C191="",F191="",F191="V"),"",COUNTIFS($C$5:C191,C191,$F$5:F191,"W")+COUNTIFS($C$5:C191,C191,$F$5:F191,"L"))</f>
        <v/>
      </c>
      <c r="K191">
        <f>IF(J191="","",IF(F191="W",IF(IFERROR(INDEX($K$5:K190,MATCH(C191&amp;"#"&amp;(J191-1),$L$5:L190,0)),0)&gt;0,IFERROR(INDEX($K$5:K190,MATCH(C191&amp;"#"&amp;(J191-1),$L$5:L190,0)),0)+1,1),IF(IFERROR(INDEX($K$5:K190,MATCH(C191&amp;"#"&amp;(J191-1),$L$5:L190,0)),0)&lt;0,IFERROR(INDEX($K$5:K190,MATCH(C191&amp;"#"&amp;(J191-1),$L$5:L190,0)),0)-1,-1)))</f>
        <v/>
      </c>
      <c r="L191">
        <f>IF(J191="","",C191&amp;"#"&amp;J191)</f>
        <v/>
      </c>
    </row>
    <row r="192">
      <c r="B192" s="46" t="n"/>
      <c r="E192" s="47" t="n"/>
      <c r="G192" s="48">
        <f>IF(F192="W",(E192-1)*100,IF(F192="L",-100,IF(F192="V",0,"")))</f>
        <v/>
      </c>
      <c r="I192">
        <f>IF(AND(A192&lt;&gt;"",F192&lt;&gt;"V",E192&gt;0),LN(E192),0)</f>
        <v/>
      </c>
      <c r="J192">
        <f>IF(OR(C192="",F192="",F192="V"),"",COUNTIFS($C$5:C192,C192,$F$5:F192,"W")+COUNTIFS($C$5:C192,C192,$F$5:F192,"L"))</f>
        <v/>
      </c>
      <c r="K192">
        <f>IF(J192="","",IF(F192="W",IF(IFERROR(INDEX($K$5:K191,MATCH(C192&amp;"#"&amp;(J192-1),$L$5:L191,0)),0)&gt;0,IFERROR(INDEX($K$5:K191,MATCH(C192&amp;"#"&amp;(J192-1),$L$5:L191,0)),0)+1,1),IF(IFERROR(INDEX($K$5:K191,MATCH(C192&amp;"#"&amp;(J192-1),$L$5:L191,0)),0)&lt;0,IFERROR(INDEX($K$5:K191,MATCH(C192&amp;"#"&amp;(J192-1),$L$5:L191,0)),0)-1,-1)))</f>
        <v/>
      </c>
      <c r="L192">
        <f>IF(J192="","",C192&amp;"#"&amp;J192)</f>
        <v/>
      </c>
    </row>
    <row r="193">
      <c r="B193" s="46" t="n"/>
      <c r="E193" s="47" t="n"/>
      <c r="G193" s="48">
        <f>IF(F193="W",(E193-1)*100,IF(F193="L",-100,IF(F193="V",0,"")))</f>
        <v/>
      </c>
      <c r="I193">
        <f>IF(AND(A193&lt;&gt;"",F193&lt;&gt;"V",E193&gt;0),LN(E193),0)</f>
        <v/>
      </c>
      <c r="J193">
        <f>IF(OR(C193="",F193="",F193="V"),"",COUNTIFS($C$5:C193,C193,$F$5:F193,"W")+COUNTIFS($C$5:C193,C193,$F$5:F193,"L"))</f>
        <v/>
      </c>
      <c r="K193">
        <f>IF(J193="","",IF(F193="W",IF(IFERROR(INDEX($K$5:K192,MATCH(C193&amp;"#"&amp;(J193-1),$L$5:L192,0)),0)&gt;0,IFERROR(INDEX($K$5:K192,MATCH(C193&amp;"#"&amp;(J193-1),$L$5:L192,0)),0)+1,1),IF(IFERROR(INDEX($K$5:K192,MATCH(C193&amp;"#"&amp;(J193-1),$L$5:L192,0)),0)&lt;0,IFERROR(INDEX($K$5:K192,MATCH(C193&amp;"#"&amp;(J193-1),$L$5:L192,0)),0)-1,-1)))</f>
        <v/>
      </c>
      <c r="L193">
        <f>IF(J193="","",C193&amp;"#"&amp;J193)</f>
        <v/>
      </c>
    </row>
    <row r="194">
      <c r="B194" s="46" t="n"/>
      <c r="E194" s="47" t="n"/>
      <c r="G194" s="48">
        <f>IF(F194="W",(E194-1)*100,IF(F194="L",-100,IF(F194="V",0,"")))</f>
        <v/>
      </c>
      <c r="I194">
        <f>IF(AND(A194&lt;&gt;"",F194&lt;&gt;"V",E194&gt;0),LN(E194),0)</f>
        <v/>
      </c>
      <c r="J194">
        <f>IF(OR(C194="",F194="",F194="V"),"",COUNTIFS($C$5:C194,C194,$F$5:F194,"W")+COUNTIFS($C$5:C194,C194,$F$5:F194,"L"))</f>
        <v/>
      </c>
      <c r="K194">
        <f>IF(J194="","",IF(F194="W",IF(IFERROR(INDEX($K$5:K193,MATCH(C194&amp;"#"&amp;(J194-1),$L$5:L193,0)),0)&gt;0,IFERROR(INDEX($K$5:K193,MATCH(C194&amp;"#"&amp;(J194-1),$L$5:L193,0)),0)+1,1),IF(IFERROR(INDEX($K$5:K193,MATCH(C194&amp;"#"&amp;(J194-1),$L$5:L193,0)),0)&lt;0,IFERROR(INDEX($K$5:K193,MATCH(C194&amp;"#"&amp;(J194-1),$L$5:L193,0)),0)-1,-1)))</f>
        <v/>
      </c>
      <c r="L194">
        <f>IF(J194="","",C194&amp;"#"&amp;J194)</f>
        <v/>
      </c>
    </row>
    <row r="195">
      <c r="B195" s="46" t="n"/>
      <c r="E195" s="47" t="n"/>
      <c r="G195" s="48">
        <f>IF(F195="W",(E195-1)*100,IF(F195="L",-100,IF(F195="V",0,"")))</f>
        <v/>
      </c>
      <c r="I195">
        <f>IF(AND(A195&lt;&gt;"",F195&lt;&gt;"V",E195&gt;0),LN(E195),0)</f>
        <v/>
      </c>
      <c r="J195">
        <f>IF(OR(C195="",F195="",F195="V"),"",COUNTIFS($C$5:C195,C195,$F$5:F195,"W")+COUNTIFS($C$5:C195,C195,$F$5:F195,"L"))</f>
        <v/>
      </c>
      <c r="K195">
        <f>IF(J195="","",IF(F195="W",IF(IFERROR(INDEX($K$5:K194,MATCH(C195&amp;"#"&amp;(J195-1),$L$5:L194,0)),0)&gt;0,IFERROR(INDEX($K$5:K194,MATCH(C195&amp;"#"&amp;(J195-1),$L$5:L194,0)),0)+1,1),IF(IFERROR(INDEX($K$5:K194,MATCH(C195&amp;"#"&amp;(J195-1),$L$5:L194,0)),0)&lt;0,IFERROR(INDEX($K$5:K194,MATCH(C195&amp;"#"&amp;(J195-1),$L$5:L194,0)),0)-1,-1)))</f>
        <v/>
      </c>
      <c r="L195">
        <f>IF(J195="","",C195&amp;"#"&amp;J195)</f>
        <v/>
      </c>
    </row>
    <row r="196">
      <c r="B196" s="46" t="n"/>
      <c r="E196" s="47" t="n"/>
      <c r="G196" s="48">
        <f>IF(F196="W",(E196-1)*100,IF(F196="L",-100,IF(F196="V",0,"")))</f>
        <v/>
      </c>
      <c r="I196">
        <f>IF(AND(A196&lt;&gt;"",F196&lt;&gt;"V",E196&gt;0),LN(E196),0)</f>
        <v/>
      </c>
      <c r="J196">
        <f>IF(OR(C196="",F196="",F196="V"),"",COUNTIFS($C$5:C196,C196,$F$5:F196,"W")+COUNTIFS($C$5:C196,C196,$F$5:F196,"L"))</f>
        <v/>
      </c>
      <c r="K196">
        <f>IF(J196="","",IF(F196="W",IF(IFERROR(INDEX($K$5:K195,MATCH(C196&amp;"#"&amp;(J196-1),$L$5:L195,0)),0)&gt;0,IFERROR(INDEX($K$5:K195,MATCH(C196&amp;"#"&amp;(J196-1),$L$5:L195,0)),0)+1,1),IF(IFERROR(INDEX($K$5:K195,MATCH(C196&amp;"#"&amp;(J196-1),$L$5:L195,0)),0)&lt;0,IFERROR(INDEX($K$5:K195,MATCH(C196&amp;"#"&amp;(J196-1),$L$5:L195,0)),0)-1,-1)))</f>
        <v/>
      </c>
      <c r="L196">
        <f>IF(J196="","",C196&amp;"#"&amp;J196)</f>
        <v/>
      </c>
    </row>
    <row r="197">
      <c r="B197" s="46" t="n"/>
      <c r="E197" s="47" t="n"/>
      <c r="G197" s="48">
        <f>IF(F197="W",(E197-1)*100,IF(F197="L",-100,IF(F197="V",0,"")))</f>
        <v/>
      </c>
      <c r="I197">
        <f>IF(AND(A197&lt;&gt;"",F197&lt;&gt;"V",E197&gt;0),LN(E197),0)</f>
        <v/>
      </c>
      <c r="J197">
        <f>IF(OR(C197="",F197="",F197="V"),"",COUNTIFS($C$5:C197,C197,$F$5:F197,"W")+COUNTIFS($C$5:C197,C197,$F$5:F197,"L"))</f>
        <v/>
      </c>
      <c r="K197">
        <f>IF(J197="","",IF(F197="W",IF(IFERROR(INDEX($K$5:K196,MATCH(C197&amp;"#"&amp;(J197-1),$L$5:L196,0)),0)&gt;0,IFERROR(INDEX($K$5:K196,MATCH(C197&amp;"#"&amp;(J197-1),$L$5:L196,0)),0)+1,1),IF(IFERROR(INDEX($K$5:K196,MATCH(C197&amp;"#"&amp;(J197-1),$L$5:L196,0)),0)&lt;0,IFERROR(INDEX($K$5:K196,MATCH(C197&amp;"#"&amp;(J197-1),$L$5:L196,0)),0)-1,-1)))</f>
        <v/>
      </c>
      <c r="L197">
        <f>IF(J197="","",C197&amp;"#"&amp;J197)</f>
        <v/>
      </c>
    </row>
    <row r="198">
      <c r="B198" s="46" t="n"/>
      <c r="E198" s="47" t="n"/>
      <c r="G198" s="48">
        <f>IF(F198="W",(E198-1)*100,IF(F198="L",-100,IF(F198="V",0,"")))</f>
        <v/>
      </c>
      <c r="I198">
        <f>IF(AND(A198&lt;&gt;"",F198&lt;&gt;"V",E198&gt;0),LN(E198),0)</f>
        <v/>
      </c>
      <c r="J198">
        <f>IF(OR(C198="",F198="",F198="V"),"",COUNTIFS($C$5:C198,C198,$F$5:F198,"W")+COUNTIFS($C$5:C198,C198,$F$5:F198,"L"))</f>
        <v/>
      </c>
      <c r="K198">
        <f>IF(J198="","",IF(F198="W",IF(IFERROR(INDEX($K$5:K197,MATCH(C198&amp;"#"&amp;(J198-1),$L$5:L197,0)),0)&gt;0,IFERROR(INDEX($K$5:K197,MATCH(C198&amp;"#"&amp;(J198-1),$L$5:L197,0)),0)+1,1),IF(IFERROR(INDEX($K$5:K197,MATCH(C198&amp;"#"&amp;(J198-1),$L$5:L197,0)),0)&lt;0,IFERROR(INDEX($K$5:K197,MATCH(C198&amp;"#"&amp;(J198-1),$L$5:L197,0)),0)-1,-1)))</f>
        <v/>
      </c>
      <c r="L198">
        <f>IF(J198="","",C198&amp;"#"&amp;J198)</f>
        <v/>
      </c>
    </row>
    <row r="199">
      <c r="B199" s="46" t="n"/>
      <c r="E199" s="47" t="n"/>
      <c r="G199" s="48">
        <f>IF(F199="W",(E199-1)*100,IF(F199="L",-100,IF(F199="V",0,"")))</f>
        <v/>
      </c>
      <c r="I199">
        <f>IF(AND(A199&lt;&gt;"",F199&lt;&gt;"V",E199&gt;0),LN(E199),0)</f>
        <v/>
      </c>
      <c r="J199">
        <f>IF(OR(C199="",F199="",F199="V"),"",COUNTIFS($C$5:C199,C199,$F$5:F199,"W")+COUNTIFS($C$5:C199,C199,$F$5:F199,"L"))</f>
        <v/>
      </c>
      <c r="K199">
        <f>IF(J199="","",IF(F199="W",IF(IFERROR(INDEX($K$5:K198,MATCH(C199&amp;"#"&amp;(J199-1),$L$5:L198,0)),0)&gt;0,IFERROR(INDEX($K$5:K198,MATCH(C199&amp;"#"&amp;(J199-1),$L$5:L198,0)),0)+1,1),IF(IFERROR(INDEX($K$5:K198,MATCH(C199&amp;"#"&amp;(J199-1),$L$5:L198,0)),0)&lt;0,IFERROR(INDEX($K$5:K198,MATCH(C199&amp;"#"&amp;(J199-1),$L$5:L198,0)),0)-1,-1)))</f>
        <v/>
      </c>
      <c r="L199">
        <f>IF(J199="","",C199&amp;"#"&amp;J199)</f>
        <v/>
      </c>
    </row>
    <row r="200">
      <c r="B200" s="46" t="n"/>
      <c r="E200" s="47" t="n"/>
      <c r="G200" s="48">
        <f>IF(F200="W",(E200-1)*100,IF(F200="L",-100,IF(F200="V",0,"")))</f>
        <v/>
      </c>
      <c r="I200">
        <f>IF(AND(A200&lt;&gt;"",F200&lt;&gt;"V",E200&gt;0),LN(E200),0)</f>
        <v/>
      </c>
      <c r="J200">
        <f>IF(OR(C200="",F200="",F200="V"),"",COUNTIFS($C$5:C200,C200,$F$5:F200,"W")+COUNTIFS($C$5:C200,C200,$F$5:F200,"L"))</f>
        <v/>
      </c>
      <c r="K200">
        <f>IF(J200="","",IF(F200="W",IF(IFERROR(INDEX($K$5:K199,MATCH(C200&amp;"#"&amp;(J200-1),$L$5:L199,0)),0)&gt;0,IFERROR(INDEX($K$5:K199,MATCH(C200&amp;"#"&amp;(J200-1),$L$5:L199,0)),0)+1,1),IF(IFERROR(INDEX($K$5:K199,MATCH(C200&amp;"#"&amp;(J200-1),$L$5:L199,0)),0)&lt;0,IFERROR(INDEX($K$5:K199,MATCH(C200&amp;"#"&amp;(J200-1),$L$5:L199,0)),0)-1,-1)))</f>
        <v/>
      </c>
      <c r="L200">
        <f>IF(J200="","",C200&amp;"#"&amp;J200)</f>
        <v/>
      </c>
    </row>
    <row r="201">
      <c r="B201" s="46" t="n"/>
      <c r="E201" s="47" t="n"/>
      <c r="G201" s="48">
        <f>IF(F201="W",(E201-1)*100,IF(F201="L",-100,IF(F201="V",0,"")))</f>
        <v/>
      </c>
      <c r="I201">
        <f>IF(AND(A201&lt;&gt;"",F201&lt;&gt;"V",E201&gt;0),LN(E201),0)</f>
        <v/>
      </c>
      <c r="J201">
        <f>IF(OR(C201="",F201="",F201="V"),"",COUNTIFS($C$5:C201,C201,$F$5:F201,"W")+COUNTIFS($C$5:C201,C201,$F$5:F201,"L"))</f>
        <v/>
      </c>
      <c r="K201">
        <f>IF(J201="","",IF(F201="W",IF(IFERROR(INDEX($K$5:K200,MATCH(C201&amp;"#"&amp;(J201-1),$L$5:L200,0)),0)&gt;0,IFERROR(INDEX($K$5:K200,MATCH(C201&amp;"#"&amp;(J201-1),$L$5:L200,0)),0)+1,1),IF(IFERROR(INDEX($K$5:K200,MATCH(C201&amp;"#"&amp;(J201-1),$L$5:L200,0)),0)&lt;0,IFERROR(INDEX($K$5:K200,MATCH(C201&amp;"#"&amp;(J201-1),$L$5:L200,0)),0)-1,-1)))</f>
        <v/>
      </c>
      <c r="L201">
        <f>IF(J201="","",C201&amp;"#"&amp;J201)</f>
        <v/>
      </c>
    </row>
    <row r="202">
      <c r="B202" s="46" t="n"/>
      <c r="E202" s="47" t="n"/>
      <c r="G202" s="48">
        <f>IF(F202="W",(E202-1)*100,IF(F202="L",-100,IF(F202="V",0,"")))</f>
        <v/>
      </c>
      <c r="I202">
        <f>IF(AND(A202&lt;&gt;"",F202&lt;&gt;"V",E202&gt;0),LN(E202),0)</f>
        <v/>
      </c>
      <c r="J202">
        <f>IF(OR(C202="",F202="",F202="V"),"",COUNTIFS($C$5:C202,C202,$F$5:F202,"W")+COUNTIFS($C$5:C202,C202,$F$5:F202,"L"))</f>
        <v/>
      </c>
      <c r="K202">
        <f>IF(J202="","",IF(F202="W",IF(IFERROR(INDEX($K$5:K201,MATCH(C202&amp;"#"&amp;(J202-1),$L$5:L201,0)),0)&gt;0,IFERROR(INDEX($K$5:K201,MATCH(C202&amp;"#"&amp;(J202-1),$L$5:L201,0)),0)+1,1),IF(IFERROR(INDEX($K$5:K201,MATCH(C202&amp;"#"&amp;(J202-1),$L$5:L201,0)),0)&lt;0,IFERROR(INDEX($K$5:K201,MATCH(C202&amp;"#"&amp;(J202-1),$L$5:L201,0)),0)-1,-1)))</f>
        <v/>
      </c>
      <c r="L202">
        <f>IF(J202="","",C202&amp;"#"&amp;J202)</f>
        <v/>
      </c>
    </row>
    <row r="203">
      <c r="B203" s="46" t="n"/>
      <c r="E203" s="47" t="n"/>
      <c r="G203" s="48">
        <f>IF(F203="W",(E203-1)*100,IF(F203="L",-100,IF(F203="V",0,"")))</f>
        <v/>
      </c>
      <c r="I203">
        <f>IF(AND(A203&lt;&gt;"",F203&lt;&gt;"V",E203&gt;0),LN(E203),0)</f>
        <v/>
      </c>
      <c r="J203">
        <f>IF(OR(C203="",F203="",F203="V"),"",COUNTIFS($C$5:C203,C203,$F$5:F203,"W")+COUNTIFS($C$5:C203,C203,$F$5:F203,"L"))</f>
        <v/>
      </c>
      <c r="K203">
        <f>IF(J203="","",IF(F203="W",IF(IFERROR(INDEX($K$5:K202,MATCH(C203&amp;"#"&amp;(J203-1),$L$5:L202,0)),0)&gt;0,IFERROR(INDEX($K$5:K202,MATCH(C203&amp;"#"&amp;(J203-1),$L$5:L202,0)),0)+1,1),IF(IFERROR(INDEX($K$5:K202,MATCH(C203&amp;"#"&amp;(J203-1),$L$5:L202,0)),0)&lt;0,IFERROR(INDEX($K$5:K202,MATCH(C203&amp;"#"&amp;(J203-1),$L$5:L202,0)),0)-1,-1)))</f>
        <v/>
      </c>
      <c r="L203">
        <f>IF(J203="","",C203&amp;"#"&amp;J203)</f>
        <v/>
      </c>
    </row>
    <row r="204">
      <c r="B204" s="46" t="n"/>
      <c r="E204" s="47" t="n"/>
      <c r="G204" s="48">
        <f>IF(F204="W",(E204-1)*100,IF(F204="L",-100,IF(F204="V",0,"")))</f>
        <v/>
      </c>
      <c r="I204">
        <f>IF(AND(A204&lt;&gt;"",F204&lt;&gt;"V",E204&gt;0),LN(E204),0)</f>
        <v/>
      </c>
      <c r="J204">
        <f>IF(OR(C204="",F204="",F204="V"),"",COUNTIFS($C$5:C204,C204,$F$5:F204,"W")+COUNTIFS($C$5:C204,C204,$F$5:F204,"L"))</f>
        <v/>
      </c>
      <c r="K204">
        <f>IF(J204="","",IF(F204="W",IF(IFERROR(INDEX($K$5:K203,MATCH(C204&amp;"#"&amp;(J204-1),$L$5:L203,0)),0)&gt;0,IFERROR(INDEX($K$5:K203,MATCH(C204&amp;"#"&amp;(J204-1),$L$5:L203,0)),0)+1,1),IF(IFERROR(INDEX($K$5:K203,MATCH(C204&amp;"#"&amp;(J204-1),$L$5:L203,0)),0)&lt;0,IFERROR(INDEX($K$5:K203,MATCH(C204&amp;"#"&amp;(J204-1),$L$5:L203,0)),0)-1,-1)))</f>
        <v/>
      </c>
      <c r="L204">
        <f>IF(J204="","",C204&amp;"#"&amp;J204)</f>
        <v/>
      </c>
    </row>
    <row r="205">
      <c r="B205" s="46" t="n"/>
      <c r="E205" s="47" t="n"/>
      <c r="G205" s="48">
        <f>IF(F205="W",(E205-1)*100,IF(F205="L",-100,IF(F205="V",0,"")))</f>
        <v/>
      </c>
      <c r="I205">
        <f>IF(AND(A205&lt;&gt;"",F205&lt;&gt;"V",E205&gt;0),LN(E205),0)</f>
        <v/>
      </c>
      <c r="J205">
        <f>IF(OR(C205="",F205="",F205="V"),"",COUNTIFS($C$5:C205,C205,$F$5:F205,"W")+COUNTIFS($C$5:C205,C205,$F$5:F205,"L"))</f>
        <v/>
      </c>
      <c r="K205">
        <f>IF(J205="","",IF(F205="W",IF(IFERROR(INDEX($K$5:K204,MATCH(C205&amp;"#"&amp;(J205-1),$L$5:L204,0)),0)&gt;0,IFERROR(INDEX($K$5:K204,MATCH(C205&amp;"#"&amp;(J205-1),$L$5:L204,0)),0)+1,1),IF(IFERROR(INDEX($K$5:K204,MATCH(C205&amp;"#"&amp;(J205-1),$L$5:L204,0)),0)&lt;0,IFERROR(INDEX($K$5:K204,MATCH(C205&amp;"#"&amp;(J205-1),$L$5:L204,0)),0)-1,-1)))</f>
        <v/>
      </c>
      <c r="L205">
        <f>IF(J205="","",C205&amp;"#"&amp;J205)</f>
        <v/>
      </c>
    </row>
    <row r="206">
      <c r="B206" s="46" t="n"/>
      <c r="E206" s="47" t="n"/>
      <c r="G206" s="48">
        <f>IF(F206="W",(E206-1)*100,IF(F206="L",-100,IF(F206="V",0,"")))</f>
        <v/>
      </c>
      <c r="I206">
        <f>IF(AND(A206&lt;&gt;"",F206&lt;&gt;"V",E206&gt;0),LN(E206),0)</f>
        <v/>
      </c>
      <c r="J206">
        <f>IF(OR(C206="",F206="",F206="V"),"",COUNTIFS($C$5:C206,C206,$F$5:F206,"W")+COUNTIFS($C$5:C206,C206,$F$5:F206,"L"))</f>
        <v/>
      </c>
      <c r="K206">
        <f>IF(J206="","",IF(F206="W",IF(IFERROR(INDEX($K$5:K205,MATCH(C206&amp;"#"&amp;(J206-1),$L$5:L205,0)),0)&gt;0,IFERROR(INDEX($K$5:K205,MATCH(C206&amp;"#"&amp;(J206-1),$L$5:L205,0)),0)+1,1),IF(IFERROR(INDEX($K$5:K205,MATCH(C206&amp;"#"&amp;(J206-1),$L$5:L205,0)),0)&lt;0,IFERROR(INDEX($K$5:K205,MATCH(C206&amp;"#"&amp;(J206-1),$L$5:L205,0)),0)-1,-1)))</f>
        <v/>
      </c>
      <c r="L206">
        <f>IF(J206="","",C206&amp;"#"&amp;J206)</f>
        <v/>
      </c>
    </row>
    <row r="207">
      <c r="B207" s="46" t="n"/>
      <c r="E207" s="47" t="n"/>
      <c r="G207" s="48">
        <f>IF(F207="W",(E207-1)*100,IF(F207="L",-100,IF(F207="V",0,"")))</f>
        <v/>
      </c>
      <c r="I207">
        <f>IF(AND(A207&lt;&gt;"",F207&lt;&gt;"V",E207&gt;0),LN(E207),0)</f>
        <v/>
      </c>
      <c r="J207">
        <f>IF(OR(C207="",F207="",F207="V"),"",COUNTIFS($C$5:C207,C207,$F$5:F207,"W")+COUNTIFS($C$5:C207,C207,$F$5:F207,"L"))</f>
        <v/>
      </c>
      <c r="K207">
        <f>IF(J207="","",IF(F207="W",IF(IFERROR(INDEX($K$5:K206,MATCH(C207&amp;"#"&amp;(J207-1),$L$5:L206,0)),0)&gt;0,IFERROR(INDEX($K$5:K206,MATCH(C207&amp;"#"&amp;(J207-1),$L$5:L206,0)),0)+1,1),IF(IFERROR(INDEX($K$5:K206,MATCH(C207&amp;"#"&amp;(J207-1),$L$5:L206,0)),0)&lt;0,IFERROR(INDEX($K$5:K206,MATCH(C207&amp;"#"&amp;(J207-1),$L$5:L206,0)),0)-1,-1)))</f>
        <v/>
      </c>
      <c r="L207">
        <f>IF(J207="","",C207&amp;"#"&amp;J207)</f>
        <v/>
      </c>
    </row>
    <row r="208">
      <c r="B208" s="46" t="n"/>
      <c r="E208" s="47" t="n"/>
      <c r="G208" s="48">
        <f>IF(F208="W",(E208-1)*100,IF(F208="L",-100,IF(F208="V",0,"")))</f>
        <v/>
      </c>
      <c r="I208">
        <f>IF(AND(A208&lt;&gt;"",F208&lt;&gt;"V",E208&gt;0),LN(E208),0)</f>
        <v/>
      </c>
      <c r="J208">
        <f>IF(OR(C208="",F208="",F208="V"),"",COUNTIFS($C$5:C208,C208,$F$5:F208,"W")+COUNTIFS($C$5:C208,C208,$F$5:F208,"L"))</f>
        <v/>
      </c>
      <c r="K208">
        <f>IF(J208="","",IF(F208="W",IF(IFERROR(INDEX($K$5:K207,MATCH(C208&amp;"#"&amp;(J208-1),$L$5:L207,0)),0)&gt;0,IFERROR(INDEX($K$5:K207,MATCH(C208&amp;"#"&amp;(J208-1),$L$5:L207,0)),0)+1,1),IF(IFERROR(INDEX($K$5:K207,MATCH(C208&amp;"#"&amp;(J208-1),$L$5:L207,0)),0)&lt;0,IFERROR(INDEX($K$5:K207,MATCH(C208&amp;"#"&amp;(J208-1),$L$5:L207,0)),0)-1,-1)))</f>
        <v/>
      </c>
      <c r="L208">
        <f>IF(J208="","",C208&amp;"#"&amp;J208)</f>
        <v/>
      </c>
    </row>
    <row r="209">
      <c r="B209" s="46" t="n"/>
      <c r="E209" s="47" t="n"/>
      <c r="G209" s="48">
        <f>IF(F209="W",(E209-1)*100,IF(F209="L",-100,IF(F209="V",0,"")))</f>
        <v/>
      </c>
      <c r="I209">
        <f>IF(AND(A209&lt;&gt;"",F209&lt;&gt;"V",E209&gt;0),LN(E209),0)</f>
        <v/>
      </c>
      <c r="J209">
        <f>IF(OR(C209="",F209="",F209="V"),"",COUNTIFS($C$5:C209,C209,$F$5:F209,"W")+COUNTIFS($C$5:C209,C209,$F$5:F209,"L"))</f>
        <v/>
      </c>
      <c r="K209">
        <f>IF(J209="","",IF(F209="W",IF(IFERROR(INDEX($K$5:K208,MATCH(C209&amp;"#"&amp;(J209-1),$L$5:L208,0)),0)&gt;0,IFERROR(INDEX($K$5:K208,MATCH(C209&amp;"#"&amp;(J209-1),$L$5:L208,0)),0)+1,1),IF(IFERROR(INDEX($K$5:K208,MATCH(C209&amp;"#"&amp;(J209-1),$L$5:L208,0)),0)&lt;0,IFERROR(INDEX($K$5:K208,MATCH(C209&amp;"#"&amp;(J209-1),$L$5:L208,0)),0)-1,-1)))</f>
        <v/>
      </c>
      <c r="L209">
        <f>IF(J209="","",C209&amp;"#"&amp;J209)</f>
        <v/>
      </c>
    </row>
    <row r="210">
      <c r="B210" s="46" t="n"/>
      <c r="E210" s="47" t="n"/>
      <c r="G210" s="48">
        <f>IF(F210="W",(E210-1)*100,IF(F210="L",-100,IF(F210="V",0,"")))</f>
        <v/>
      </c>
      <c r="I210">
        <f>IF(AND(A210&lt;&gt;"",F210&lt;&gt;"V",E210&gt;0),LN(E210),0)</f>
        <v/>
      </c>
      <c r="J210">
        <f>IF(OR(C210="",F210="",F210="V"),"",COUNTIFS($C$5:C210,C210,$F$5:F210,"W")+COUNTIFS($C$5:C210,C210,$F$5:F210,"L"))</f>
        <v/>
      </c>
      <c r="K210">
        <f>IF(J210="","",IF(F210="W",IF(IFERROR(INDEX($K$5:K209,MATCH(C210&amp;"#"&amp;(J210-1),$L$5:L209,0)),0)&gt;0,IFERROR(INDEX($K$5:K209,MATCH(C210&amp;"#"&amp;(J210-1),$L$5:L209,0)),0)+1,1),IF(IFERROR(INDEX($K$5:K209,MATCH(C210&amp;"#"&amp;(J210-1),$L$5:L209,0)),0)&lt;0,IFERROR(INDEX($K$5:K209,MATCH(C210&amp;"#"&amp;(J210-1),$L$5:L209,0)),0)-1,-1)))</f>
        <v/>
      </c>
      <c r="L210">
        <f>IF(J210="","",C210&amp;"#"&amp;J210)</f>
        <v/>
      </c>
    </row>
    <row r="211">
      <c r="B211" s="46" t="n"/>
      <c r="E211" s="47" t="n"/>
      <c r="G211" s="48">
        <f>IF(F211="W",(E211-1)*100,IF(F211="L",-100,IF(F211="V",0,"")))</f>
        <v/>
      </c>
      <c r="I211">
        <f>IF(AND(A211&lt;&gt;"",F211&lt;&gt;"V",E211&gt;0),LN(E211),0)</f>
        <v/>
      </c>
      <c r="J211">
        <f>IF(OR(C211="",F211="",F211="V"),"",COUNTIFS($C$5:C211,C211,$F$5:F211,"W")+COUNTIFS($C$5:C211,C211,$F$5:F211,"L"))</f>
        <v/>
      </c>
      <c r="K211">
        <f>IF(J211="","",IF(F211="W",IF(IFERROR(INDEX($K$5:K210,MATCH(C211&amp;"#"&amp;(J211-1),$L$5:L210,0)),0)&gt;0,IFERROR(INDEX($K$5:K210,MATCH(C211&amp;"#"&amp;(J211-1),$L$5:L210,0)),0)+1,1),IF(IFERROR(INDEX($K$5:K210,MATCH(C211&amp;"#"&amp;(J211-1),$L$5:L210,0)),0)&lt;0,IFERROR(INDEX($K$5:K210,MATCH(C211&amp;"#"&amp;(J211-1),$L$5:L210,0)),0)-1,-1)))</f>
        <v/>
      </c>
      <c r="L211">
        <f>IF(J211="","",C211&amp;"#"&amp;J211)</f>
        <v/>
      </c>
    </row>
    <row r="212">
      <c r="B212" s="46" t="n"/>
      <c r="E212" s="47" t="n"/>
      <c r="G212" s="48">
        <f>IF(F212="W",(E212-1)*100,IF(F212="L",-100,IF(F212="V",0,"")))</f>
        <v/>
      </c>
      <c r="I212">
        <f>IF(AND(A212&lt;&gt;"",F212&lt;&gt;"V",E212&gt;0),LN(E212),0)</f>
        <v/>
      </c>
      <c r="J212">
        <f>IF(OR(C212="",F212="",F212="V"),"",COUNTIFS($C$5:C212,C212,$F$5:F212,"W")+COUNTIFS($C$5:C212,C212,$F$5:F212,"L"))</f>
        <v/>
      </c>
      <c r="K212">
        <f>IF(J212="","",IF(F212="W",IF(IFERROR(INDEX($K$5:K211,MATCH(C212&amp;"#"&amp;(J212-1),$L$5:L211,0)),0)&gt;0,IFERROR(INDEX($K$5:K211,MATCH(C212&amp;"#"&amp;(J212-1),$L$5:L211,0)),0)+1,1),IF(IFERROR(INDEX($K$5:K211,MATCH(C212&amp;"#"&amp;(J212-1),$L$5:L211,0)),0)&lt;0,IFERROR(INDEX($K$5:K211,MATCH(C212&amp;"#"&amp;(J212-1),$L$5:L211,0)),0)-1,-1)))</f>
        <v/>
      </c>
      <c r="L212">
        <f>IF(J212="","",C212&amp;"#"&amp;J212)</f>
        <v/>
      </c>
    </row>
    <row r="213">
      <c r="B213" s="46" t="n"/>
      <c r="E213" s="47" t="n"/>
      <c r="G213" s="48">
        <f>IF(F213="W",(E213-1)*100,IF(F213="L",-100,IF(F213="V",0,"")))</f>
        <v/>
      </c>
      <c r="I213">
        <f>IF(AND(A213&lt;&gt;"",F213&lt;&gt;"V",E213&gt;0),LN(E213),0)</f>
        <v/>
      </c>
      <c r="J213">
        <f>IF(OR(C213="",F213="",F213="V"),"",COUNTIFS($C$5:C213,C213,$F$5:F213,"W")+COUNTIFS($C$5:C213,C213,$F$5:F213,"L"))</f>
        <v/>
      </c>
      <c r="K213">
        <f>IF(J213="","",IF(F213="W",IF(IFERROR(INDEX($K$5:K212,MATCH(C213&amp;"#"&amp;(J213-1),$L$5:L212,0)),0)&gt;0,IFERROR(INDEX($K$5:K212,MATCH(C213&amp;"#"&amp;(J213-1),$L$5:L212,0)),0)+1,1),IF(IFERROR(INDEX($K$5:K212,MATCH(C213&amp;"#"&amp;(J213-1),$L$5:L212,0)),0)&lt;0,IFERROR(INDEX($K$5:K212,MATCH(C213&amp;"#"&amp;(J213-1),$L$5:L212,0)),0)-1,-1)))</f>
        <v/>
      </c>
      <c r="L213">
        <f>IF(J213="","",C213&amp;"#"&amp;J213)</f>
        <v/>
      </c>
    </row>
    <row r="214">
      <c r="B214" s="46" t="n"/>
      <c r="E214" s="47" t="n"/>
      <c r="G214" s="48">
        <f>IF(F214="W",(E214-1)*100,IF(F214="L",-100,IF(F214="V",0,"")))</f>
        <v/>
      </c>
      <c r="I214">
        <f>IF(AND(A214&lt;&gt;"",F214&lt;&gt;"V",E214&gt;0),LN(E214),0)</f>
        <v/>
      </c>
      <c r="J214">
        <f>IF(OR(C214="",F214="",F214="V"),"",COUNTIFS($C$5:C214,C214,$F$5:F214,"W")+COUNTIFS($C$5:C214,C214,$F$5:F214,"L"))</f>
        <v/>
      </c>
      <c r="K214">
        <f>IF(J214="","",IF(F214="W",IF(IFERROR(INDEX($K$5:K213,MATCH(C214&amp;"#"&amp;(J214-1),$L$5:L213,0)),0)&gt;0,IFERROR(INDEX($K$5:K213,MATCH(C214&amp;"#"&amp;(J214-1),$L$5:L213,0)),0)+1,1),IF(IFERROR(INDEX($K$5:K213,MATCH(C214&amp;"#"&amp;(J214-1),$L$5:L213,0)),0)&lt;0,IFERROR(INDEX($K$5:K213,MATCH(C214&amp;"#"&amp;(J214-1),$L$5:L213,0)),0)-1,-1)))</f>
        <v/>
      </c>
      <c r="L214">
        <f>IF(J214="","",C214&amp;"#"&amp;J214)</f>
        <v/>
      </c>
    </row>
    <row r="215">
      <c r="B215" s="46" t="n"/>
      <c r="E215" s="47" t="n"/>
      <c r="G215" s="48">
        <f>IF(F215="W",(E215-1)*100,IF(F215="L",-100,IF(F215="V",0,"")))</f>
        <v/>
      </c>
      <c r="I215">
        <f>IF(AND(A215&lt;&gt;"",F215&lt;&gt;"V",E215&gt;0),LN(E215),0)</f>
        <v/>
      </c>
      <c r="J215">
        <f>IF(OR(C215="",F215="",F215="V"),"",COUNTIFS($C$5:C215,C215,$F$5:F215,"W")+COUNTIFS($C$5:C215,C215,$F$5:F215,"L"))</f>
        <v/>
      </c>
      <c r="K215">
        <f>IF(J215="","",IF(F215="W",IF(IFERROR(INDEX($K$5:K214,MATCH(C215&amp;"#"&amp;(J215-1),$L$5:L214,0)),0)&gt;0,IFERROR(INDEX($K$5:K214,MATCH(C215&amp;"#"&amp;(J215-1),$L$5:L214,0)),0)+1,1),IF(IFERROR(INDEX($K$5:K214,MATCH(C215&amp;"#"&amp;(J215-1),$L$5:L214,0)),0)&lt;0,IFERROR(INDEX($K$5:K214,MATCH(C215&amp;"#"&amp;(J215-1),$L$5:L214,0)),0)-1,-1)))</f>
        <v/>
      </c>
      <c r="L215">
        <f>IF(J215="","",C215&amp;"#"&amp;J215)</f>
        <v/>
      </c>
    </row>
    <row r="216">
      <c r="B216" s="46" t="n"/>
      <c r="E216" s="47" t="n"/>
      <c r="G216" s="48">
        <f>IF(F216="W",(E216-1)*100,IF(F216="L",-100,IF(F216="V",0,"")))</f>
        <v/>
      </c>
      <c r="I216">
        <f>IF(AND(A216&lt;&gt;"",F216&lt;&gt;"V",E216&gt;0),LN(E216),0)</f>
        <v/>
      </c>
      <c r="J216">
        <f>IF(OR(C216="",F216="",F216="V"),"",COUNTIFS($C$5:C216,C216,$F$5:F216,"W")+COUNTIFS($C$5:C216,C216,$F$5:F216,"L"))</f>
        <v/>
      </c>
      <c r="K216">
        <f>IF(J216="","",IF(F216="W",IF(IFERROR(INDEX($K$5:K215,MATCH(C216&amp;"#"&amp;(J216-1),$L$5:L215,0)),0)&gt;0,IFERROR(INDEX($K$5:K215,MATCH(C216&amp;"#"&amp;(J216-1),$L$5:L215,0)),0)+1,1),IF(IFERROR(INDEX($K$5:K215,MATCH(C216&amp;"#"&amp;(J216-1),$L$5:L215,0)),0)&lt;0,IFERROR(INDEX($K$5:K215,MATCH(C216&amp;"#"&amp;(J216-1),$L$5:L215,0)),0)-1,-1)))</f>
        <v/>
      </c>
      <c r="L216">
        <f>IF(J216="","",C216&amp;"#"&amp;J216)</f>
        <v/>
      </c>
    </row>
    <row r="217">
      <c r="B217" s="46" t="n"/>
      <c r="E217" s="47" t="n"/>
      <c r="G217" s="48">
        <f>IF(F217="W",(E217-1)*100,IF(F217="L",-100,IF(F217="V",0,"")))</f>
        <v/>
      </c>
      <c r="I217">
        <f>IF(AND(A217&lt;&gt;"",F217&lt;&gt;"V",E217&gt;0),LN(E217),0)</f>
        <v/>
      </c>
      <c r="J217">
        <f>IF(OR(C217="",F217="",F217="V"),"",COUNTIFS($C$5:C217,C217,$F$5:F217,"W")+COUNTIFS($C$5:C217,C217,$F$5:F217,"L"))</f>
        <v/>
      </c>
      <c r="K217">
        <f>IF(J217="","",IF(F217="W",IF(IFERROR(INDEX($K$5:K216,MATCH(C217&amp;"#"&amp;(J217-1),$L$5:L216,0)),0)&gt;0,IFERROR(INDEX($K$5:K216,MATCH(C217&amp;"#"&amp;(J217-1),$L$5:L216,0)),0)+1,1),IF(IFERROR(INDEX($K$5:K216,MATCH(C217&amp;"#"&amp;(J217-1),$L$5:L216,0)),0)&lt;0,IFERROR(INDEX($K$5:K216,MATCH(C217&amp;"#"&amp;(J217-1),$L$5:L216,0)),0)-1,-1)))</f>
        <v/>
      </c>
      <c r="L217">
        <f>IF(J217="","",C217&amp;"#"&amp;J217)</f>
        <v/>
      </c>
    </row>
    <row r="218">
      <c r="B218" s="46" t="n"/>
      <c r="E218" s="47" t="n"/>
      <c r="G218" s="48">
        <f>IF(F218="W",(E218-1)*100,IF(F218="L",-100,IF(F218="V",0,"")))</f>
        <v/>
      </c>
      <c r="I218">
        <f>IF(AND(A218&lt;&gt;"",F218&lt;&gt;"V",E218&gt;0),LN(E218),0)</f>
        <v/>
      </c>
      <c r="J218">
        <f>IF(OR(C218="",F218="",F218="V"),"",COUNTIFS($C$5:C218,C218,$F$5:F218,"W")+COUNTIFS($C$5:C218,C218,$F$5:F218,"L"))</f>
        <v/>
      </c>
      <c r="K218">
        <f>IF(J218="","",IF(F218="W",IF(IFERROR(INDEX($K$5:K217,MATCH(C218&amp;"#"&amp;(J218-1),$L$5:L217,0)),0)&gt;0,IFERROR(INDEX($K$5:K217,MATCH(C218&amp;"#"&amp;(J218-1),$L$5:L217,0)),0)+1,1),IF(IFERROR(INDEX($K$5:K217,MATCH(C218&amp;"#"&amp;(J218-1),$L$5:L217,0)),0)&lt;0,IFERROR(INDEX($K$5:K217,MATCH(C218&amp;"#"&amp;(J218-1),$L$5:L217,0)),0)-1,-1)))</f>
        <v/>
      </c>
      <c r="L218">
        <f>IF(J218="","",C218&amp;"#"&amp;J218)</f>
        <v/>
      </c>
    </row>
    <row r="219">
      <c r="B219" s="46" t="n"/>
      <c r="E219" s="47" t="n"/>
      <c r="G219" s="48">
        <f>IF(F219="W",(E219-1)*100,IF(F219="L",-100,IF(F219="V",0,"")))</f>
        <v/>
      </c>
      <c r="I219">
        <f>IF(AND(A219&lt;&gt;"",F219&lt;&gt;"V",E219&gt;0),LN(E219),0)</f>
        <v/>
      </c>
      <c r="J219">
        <f>IF(OR(C219="",F219="",F219="V"),"",COUNTIFS($C$5:C219,C219,$F$5:F219,"W")+COUNTIFS($C$5:C219,C219,$F$5:F219,"L"))</f>
        <v/>
      </c>
      <c r="K219">
        <f>IF(J219="","",IF(F219="W",IF(IFERROR(INDEX($K$5:K218,MATCH(C219&amp;"#"&amp;(J219-1),$L$5:L218,0)),0)&gt;0,IFERROR(INDEX($K$5:K218,MATCH(C219&amp;"#"&amp;(J219-1),$L$5:L218,0)),0)+1,1),IF(IFERROR(INDEX($K$5:K218,MATCH(C219&amp;"#"&amp;(J219-1),$L$5:L218,0)),0)&lt;0,IFERROR(INDEX($K$5:K218,MATCH(C219&amp;"#"&amp;(J219-1),$L$5:L218,0)),0)-1,-1)))</f>
        <v/>
      </c>
      <c r="L219">
        <f>IF(J219="","",C219&amp;"#"&amp;J219)</f>
        <v/>
      </c>
    </row>
    <row r="220">
      <c r="B220" s="46" t="n"/>
      <c r="E220" s="47" t="n"/>
      <c r="G220" s="48">
        <f>IF(F220="W",(E220-1)*100,IF(F220="L",-100,IF(F220="V",0,"")))</f>
        <v/>
      </c>
      <c r="I220">
        <f>IF(AND(A220&lt;&gt;"",F220&lt;&gt;"V",E220&gt;0),LN(E220),0)</f>
        <v/>
      </c>
      <c r="J220">
        <f>IF(OR(C220="",F220="",F220="V"),"",COUNTIFS($C$5:C220,C220,$F$5:F220,"W")+COUNTIFS($C$5:C220,C220,$F$5:F220,"L"))</f>
        <v/>
      </c>
      <c r="K220">
        <f>IF(J220="","",IF(F220="W",IF(IFERROR(INDEX($K$5:K219,MATCH(C220&amp;"#"&amp;(J220-1),$L$5:L219,0)),0)&gt;0,IFERROR(INDEX($K$5:K219,MATCH(C220&amp;"#"&amp;(J220-1),$L$5:L219,0)),0)+1,1),IF(IFERROR(INDEX($K$5:K219,MATCH(C220&amp;"#"&amp;(J220-1),$L$5:L219,0)),0)&lt;0,IFERROR(INDEX($K$5:K219,MATCH(C220&amp;"#"&amp;(J220-1),$L$5:L219,0)),0)-1,-1)))</f>
        <v/>
      </c>
      <c r="L220">
        <f>IF(J220="","",C220&amp;"#"&amp;J220)</f>
        <v/>
      </c>
    </row>
    <row r="221">
      <c r="B221" s="46" t="n"/>
      <c r="E221" s="47" t="n"/>
      <c r="G221" s="48">
        <f>IF(F221="W",(E221-1)*100,IF(F221="L",-100,IF(F221="V",0,"")))</f>
        <v/>
      </c>
      <c r="I221">
        <f>IF(AND(A221&lt;&gt;"",F221&lt;&gt;"V",E221&gt;0),LN(E221),0)</f>
        <v/>
      </c>
      <c r="J221">
        <f>IF(OR(C221="",F221="",F221="V"),"",COUNTIFS($C$5:C221,C221,$F$5:F221,"W")+COUNTIFS($C$5:C221,C221,$F$5:F221,"L"))</f>
        <v/>
      </c>
      <c r="K221">
        <f>IF(J221="","",IF(F221="W",IF(IFERROR(INDEX($K$5:K220,MATCH(C221&amp;"#"&amp;(J221-1),$L$5:L220,0)),0)&gt;0,IFERROR(INDEX($K$5:K220,MATCH(C221&amp;"#"&amp;(J221-1),$L$5:L220,0)),0)+1,1),IF(IFERROR(INDEX($K$5:K220,MATCH(C221&amp;"#"&amp;(J221-1),$L$5:L220,0)),0)&lt;0,IFERROR(INDEX($K$5:K220,MATCH(C221&amp;"#"&amp;(J221-1),$L$5:L220,0)),0)-1,-1)))</f>
        <v/>
      </c>
      <c r="L221">
        <f>IF(J221="","",C221&amp;"#"&amp;J221)</f>
        <v/>
      </c>
    </row>
    <row r="222">
      <c r="B222" s="46" t="n"/>
      <c r="E222" s="47" t="n"/>
      <c r="G222" s="48">
        <f>IF(F222="W",(E222-1)*100,IF(F222="L",-100,IF(F222="V",0,"")))</f>
        <v/>
      </c>
      <c r="I222">
        <f>IF(AND(A222&lt;&gt;"",F222&lt;&gt;"V",E222&gt;0),LN(E222),0)</f>
        <v/>
      </c>
      <c r="J222">
        <f>IF(OR(C222="",F222="",F222="V"),"",COUNTIFS($C$5:C222,C222,$F$5:F222,"W")+COUNTIFS($C$5:C222,C222,$F$5:F222,"L"))</f>
        <v/>
      </c>
      <c r="K222">
        <f>IF(J222="","",IF(F222="W",IF(IFERROR(INDEX($K$5:K221,MATCH(C222&amp;"#"&amp;(J222-1),$L$5:L221,0)),0)&gt;0,IFERROR(INDEX($K$5:K221,MATCH(C222&amp;"#"&amp;(J222-1),$L$5:L221,0)),0)+1,1),IF(IFERROR(INDEX($K$5:K221,MATCH(C222&amp;"#"&amp;(J222-1),$L$5:L221,0)),0)&lt;0,IFERROR(INDEX($K$5:K221,MATCH(C222&amp;"#"&amp;(J222-1),$L$5:L221,0)),0)-1,-1)))</f>
        <v/>
      </c>
      <c r="L222">
        <f>IF(J222="","",C222&amp;"#"&amp;J222)</f>
        <v/>
      </c>
    </row>
    <row r="223">
      <c r="B223" s="46" t="n"/>
      <c r="E223" s="47" t="n"/>
      <c r="G223" s="48">
        <f>IF(F223="W",(E223-1)*100,IF(F223="L",-100,IF(F223="V",0,"")))</f>
        <v/>
      </c>
      <c r="I223">
        <f>IF(AND(A223&lt;&gt;"",F223&lt;&gt;"V",E223&gt;0),LN(E223),0)</f>
        <v/>
      </c>
      <c r="J223">
        <f>IF(OR(C223="",F223="",F223="V"),"",COUNTIFS($C$5:C223,C223,$F$5:F223,"W")+COUNTIFS($C$5:C223,C223,$F$5:F223,"L"))</f>
        <v/>
      </c>
      <c r="K223">
        <f>IF(J223="","",IF(F223="W",IF(IFERROR(INDEX($K$5:K222,MATCH(C223&amp;"#"&amp;(J223-1),$L$5:L222,0)),0)&gt;0,IFERROR(INDEX($K$5:K222,MATCH(C223&amp;"#"&amp;(J223-1),$L$5:L222,0)),0)+1,1),IF(IFERROR(INDEX($K$5:K222,MATCH(C223&amp;"#"&amp;(J223-1),$L$5:L222,0)),0)&lt;0,IFERROR(INDEX($K$5:K222,MATCH(C223&amp;"#"&amp;(J223-1),$L$5:L222,0)),0)-1,-1)))</f>
        <v/>
      </c>
      <c r="L223">
        <f>IF(J223="","",C223&amp;"#"&amp;J223)</f>
        <v/>
      </c>
    </row>
    <row r="224">
      <c r="B224" s="46" t="n"/>
      <c r="E224" s="47" t="n"/>
      <c r="G224" s="48">
        <f>IF(F224="W",(E224-1)*100,IF(F224="L",-100,IF(F224="V",0,"")))</f>
        <v/>
      </c>
      <c r="I224">
        <f>IF(AND(A224&lt;&gt;"",F224&lt;&gt;"V",E224&gt;0),LN(E224),0)</f>
        <v/>
      </c>
      <c r="J224">
        <f>IF(OR(C224="",F224="",F224="V"),"",COUNTIFS($C$5:C224,C224,$F$5:F224,"W")+COUNTIFS($C$5:C224,C224,$F$5:F224,"L"))</f>
        <v/>
      </c>
      <c r="K224">
        <f>IF(J224="","",IF(F224="W",IF(IFERROR(INDEX($K$5:K223,MATCH(C224&amp;"#"&amp;(J224-1),$L$5:L223,0)),0)&gt;0,IFERROR(INDEX($K$5:K223,MATCH(C224&amp;"#"&amp;(J224-1),$L$5:L223,0)),0)+1,1),IF(IFERROR(INDEX($K$5:K223,MATCH(C224&amp;"#"&amp;(J224-1),$L$5:L223,0)),0)&lt;0,IFERROR(INDEX($K$5:K223,MATCH(C224&amp;"#"&amp;(J224-1),$L$5:L223,0)),0)-1,-1)))</f>
        <v/>
      </c>
      <c r="L224">
        <f>IF(J224="","",C224&amp;"#"&amp;J224)</f>
        <v/>
      </c>
    </row>
    <row r="225">
      <c r="B225" s="46" t="n"/>
      <c r="E225" s="47" t="n"/>
      <c r="G225" s="48">
        <f>IF(F225="W",(E225-1)*100,IF(F225="L",-100,IF(F225="V",0,"")))</f>
        <v/>
      </c>
      <c r="I225">
        <f>IF(AND(A225&lt;&gt;"",F225&lt;&gt;"V",E225&gt;0),LN(E225),0)</f>
        <v/>
      </c>
      <c r="J225">
        <f>IF(OR(C225="",F225="",F225="V"),"",COUNTIFS($C$5:C225,C225,$F$5:F225,"W")+COUNTIFS($C$5:C225,C225,$F$5:F225,"L"))</f>
        <v/>
      </c>
      <c r="K225">
        <f>IF(J225="","",IF(F225="W",IF(IFERROR(INDEX($K$5:K224,MATCH(C225&amp;"#"&amp;(J225-1),$L$5:L224,0)),0)&gt;0,IFERROR(INDEX($K$5:K224,MATCH(C225&amp;"#"&amp;(J225-1),$L$5:L224,0)),0)+1,1),IF(IFERROR(INDEX($K$5:K224,MATCH(C225&amp;"#"&amp;(J225-1),$L$5:L224,0)),0)&lt;0,IFERROR(INDEX($K$5:K224,MATCH(C225&amp;"#"&amp;(J225-1),$L$5:L224,0)),0)-1,-1)))</f>
        <v/>
      </c>
      <c r="L225">
        <f>IF(J225="","",C225&amp;"#"&amp;J225)</f>
        <v/>
      </c>
    </row>
    <row r="226">
      <c r="B226" s="46" t="n"/>
      <c r="E226" s="47" t="n"/>
      <c r="G226" s="48">
        <f>IF(F226="W",(E226-1)*100,IF(F226="L",-100,IF(F226="V",0,"")))</f>
        <v/>
      </c>
      <c r="I226">
        <f>IF(AND(A226&lt;&gt;"",F226&lt;&gt;"V",E226&gt;0),LN(E226),0)</f>
        <v/>
      </c>
      <c r="J226">
        <f>IF(OR(C226="",F226="",F226="V"),"",COUNTIFS($C$5:C226,C226,$F$5:F226,"W")+COUNTIFS($C$5:C226,C226,$F$5:F226,"L"))</f>
        <v/>
      </c>
      <c r="K226">
        <f>IF(J226="","",IF(F226="W",IF(IFERROR(INDEX($K$5:K225,MATCH(C226&amp;"#"&amp;(J226-1),$L$5:L225,0)),0)&gt;0,IFERROR(INDEX($K$5:K225,MATCH(C226&amp;"#"&amp;(J226-1),$L$5:L225,0)),0)+1,1),IF(IFERROR(INDEX($K$5:K225,MATCH(C226&amp;"#"&amp;(J226-1),$L$5:L225,0)),0)&lt;0,IFERROR(INDEX($K$5:K225,MATCH(C226&amp;"#"&amp;(J226-1),$L$5:L225,0)),0)-1,-1)))</f>
        <v/>
      </c>
      <c r="L226">
        <f>IF(J226="","",C226&amp;"#"&amp;J226)</f>
        <v/>
      </c>
    </row>
    <row r="227">
      <c r="B227" s="46" t="n"/>
      <c r="E227" s="47" t="n"/>
      <c r="G227" s="48">
        <f>IF(F227="W",(E227-1)*100,IF(F227="L",-100,IF(F227="V",0,"")))</f>
        <v/>
      </c>
      <c r="I227">
        <f>IF(AND(A227&lt;&gt;"",F227&lt;&gt;"V",E227&gt;0),LN(E227),0)</f>
        <v/>
      </c>
      <c r="J227">
        <f>IF(OR(C227="",F227="",F227="V"),"",COUNTIFS($C$5:C227,C227,$F$5:F227,"W")+COUNTIFS($C$5:C227,C227,$F$5:F227,"L"))</f>
        <v/>
      </c>
      <c r="K227">
        <f>IF(J227="","",IF(F227="W",IF(IFERROR(INDEX($K$5:K226,MATCH(C227&amp;"#"&amp;(J227-1),$L$5:L226,0)),0)&gt;0,IFERROR(INDEX($K$5:K226,MATCH(C227&amp;"#"&amp;(J227-1),$L$5:L226,0)),0)+1,1),IF(IFERROR(INDEX($K$5:K226,MATCH(C227&amp;"#"&amp;(J227-1),$L$5:L226,0)),0)&lt;0,IFERROR(INDEX($K$5:K226,MATCH(C227&amp;"#"&amp;(J227-1),$L$5:L226,0)),0)-1,-1)))</f>
        <v/>
      </c>
      <c r="L227">
        <f>IF(J227="","",C227&amp;"#"&amp;J227)</f>
        <v/>
      </c>
    </row>
    <row r="228">
      <c r="B228" s="46" t="n"/>
      <c r="E228" s="47" t="n"/>
      <c r="G228" s="48">
        <f>IF(F228="W",(E228-1)*100,IF(F228="L",-100,IF(F228="V",0,"")))</f>
        <v/>
      </c>
      <c r="I228">
        <f>IF(AND(A228&lt;&gt;"",F228&lt;&gt;"V",E228&gt;0),LN(E228),0)</f>
        <v/>
      </c>
      <c r="J228">
        <f>IF(OR(C228="",F228="",F228="V"),"",COUNTIFS($C$5:C228,C228,$F$5:F228,"W")+COUNTIFS($C$5:C228,C228,$F$5:F228,"L"))</f>
        <v/>
      </c>
      <c r="K228">
        <f>IF(J228="","",IF(F228="W",IF(IFERROR(INDEX($K$5:K227,MATCH(C228&amp;"#"&amp;(J228-1),$L$5:L227,0)),0)&gt;0,IFERROR(INDEX($K$5:K227,MATCH(C228&amp;"#"&amp;(J228-1),$L$5:L227,0)),0)+1,1),IF(IFERROR(INDEX($K$5:K227,MATCH(C228&amp;"#"&amp;(J228-1),$L$5:L227,0)),0)&lt;0,IFERROR(INDEX($K$5:K227,MATCH(C228&amp;"#"&amp;(J228-1),$L$5:L227,0)),0)-1,-1)))</f>
        <v/>
      </c>
      <c r="L228">
        <f>IF(J228="","",C228&amp;"#"&amp;J228)</f>
        <v/>
      </c>
    </row>
    <row r="229">
      <c r="B229" s="46" t="n"/>
      <c r="E229" s="47" t="n"/>
      <c r="G229" s="48">
        <f>IF(F229="W",(E229-1)*100,IF(F229="L",-100,IF(F229="V",0,"")))</f>
        <v/>
      </c>
      <c r="I229">
        <f>IF(AND(A229&lt;&gt;"",F229&lt;&gt;"V",E229&gt;0),LN(E229),0)</f>
        <v/>
      </c>
      <c r="J229">
        <f>IF(OR(C229="",F229="",F229="V"),"",COUNTIFS($C$5:C229,C229,$F$5:F229,"W")+COUNTIFS($C$5:C229,C229,$F$5:F229,"L"))</f>
        <v/>
      </c>
      <c r="K229">
        <f>IF(J229="","",IF(F229="W",IF(IFERROR(INDEX($K$5:K228,MATCH(C229&amp;"#"&amp;(J229-1),$L$5:L228,0)),0)&gt;0,IFERROR(INDEX($K$5:K228,MATCH(C229&amp;"#"&amp;(J229-1),$L$5:L228,0)),0)+1,1),IF(IFERROR(INDEX($K$5:K228,MATCH(C229&amp;"#"&amp;(J229-1),$L$5:L228,0)),0)&lt;0,IFERROR(INDEX($K$5:K228,MATCH(C229&amp;"#"&amp;(J229-1),$L$5:L228,0)),0)-1,-1)))</f>
        <v/>
      </c>
      <c r="L229">
        <f>IF(J229="","",C229&amp;"#"&amp;J229)</f>
        <v/>
      </c>
    </row>
    <row r="230">
      <c r="B230" s="46" t="n"/>
      <c r="E230" s="47" t="n"/>
      <c r="G230" s="48">
        <f>IF(F230="W",(E230-1)*100,IF(F230="L",-100,IF(F230="V",0,"")))</f>
        <v/>
      </c>
      <c r="I230">
        <f>IF(AND(A230&lt;&gt;"",F230&lt;&gt;"V",E230&gt;0),LN(E230),0)</f>
        <v/>
      </c>
      <c r="J230">
        <f>IF(OR(C230="",F230="",F230="V"),"",COUNTIFS($C$5:C230,C230,$F$5:F230,"W")+COUNTIFS($C$5:C230,C230,$F$5:F230,"L"))</f>
        <v/>
      </c>
      <c r="K230">
        <f>IF(J230="","",IF(F230="W",IF(IFERROR(INDEX($K$5:K229,MATCH(C230&amp;"#"&amp;(J230-1),$L$5:L229,0)),0)&gt;0,IFERROR(INDEX($K$5:K229,MATCH(C230&amp;"#"&amp;(J230-1),$L$5:L229,0)),0)+1,1),IF(IFERROR(INDEX($K$5:K229,MATCH(C230&amp;"#"&amp;(J230-1),$L$5:L229,0)),0)&lt;0,IFERROR(INDEX($K$5:K229,MATCH(C230&amp;"#"&amp;(J230-1),$L$5:L229,0)),0)-1,-1)))</f>
        <v/>
      </c>
      <c r="L230">
        <f>IF(J230="","",C230&amp;"#"&amp;J230)</f>
        <v/>
      </c>
    </row>
    <row r="231">
      <c r="B231" s="46" t="n"/>
      <c r="E231" s="47" t="n"/>
      <c r="G231" s="48">
        <f>IF(F231="W",(E231-1)*100,IF(F231="L",-100,IF(F231="V",0,"")))</f>
        <v/>
      </c>
      <c r="I231">
        <f>IF(AND(A231&lt;&gt;"",F231&lt;&gt;"V",E231&gt;0),LN(E231),0)</f>
        <v/>
      </c>
      <c r="J231">
        <f>IF(OR(C231="",F231="",F231="V"),"",COUNTIFS($C$5:C231,C231,$F$5:F231,"W")+COUNTIFS($C$5:C231,C231,$F$5:F231,"L"))</f>
        <v/>
      </c>
      <c r="K231">
        <f>IF(J231="","",IF(F231="W",IF(IFERROR(INDEX($K$5:K230,MATCH(C231&amp;"#"&amp;(J231-1),$L$5:L230,0)),0)&gt;0,IFERROR(INDEX($K$5:K230,MATCH(C231&amp;"#"&amp;(J231-1),$L$5:L230,0)),0)+1,1),IF(IFERROR(INDEX($K$5:K230,MATCH(C231&amp;"#"&amp;(J231-1),$L$5:L230,0)),0)&lt;0,IFERROR(INDEX($K$5:K230,MATCH(C231&amp;"#"&amp;(J231-1),$L$5:L230,0)),0)-1,-1)))</f>
        <v/>
      </c>
      <c r="L231">
        <f>IF(J231="","",C231&amp;"#"&amp;J231)</f>
        <v/>
      </c>
    </row>
    <row r="232">
      <c r="B232" s="46" t="n"/>
      <c r="E232" s="47" t="n"/>
      <c r="G232" s="48">
        <f>IF(F232="W",(E232-1)*100,IF(F232="L",-100,IF(F232="V",0,"")))</f>
        <v/>
      </c>
      <c r="I232">
        <f>IF(AND(A232&lt;&gt;"",F232&lt;&gt;"V",E232&gt;0),LN(E232),0)</f>
        <v/>
      </c>
      <c r="J232">
        <f>IF(OR(C232="",F232="",F232="V"),"",COUNTIFS($C$5:C232,C232,$F$5:F232,"W")+COUNTIFS($C$5:C232,C232,$F$5:F232,"L"))</f>
        <v/>
      </c>
      <c r="K232">
        <f>IF(J232="","",IF(F232="W",IF(IFERROR(INDEX($K$5:K231,MATCH(C232&amp;"#"&amp;(J232-1),$L$5:L231,0)),0)&gt;0,IFERROR(INDEX($K$5:K231,MATCH(C232&amp;"#"&amp;(J232-1),$L$5:L231,0)),0)+1,1),IF(IFERROR(INDEX($K$5:K231,MATCH(C232&amp;"#"&amp;(J232-1),$L$5:L231,0)),0)&lt;0,IFERROR(INDEX($K$5:K231,MATCH(C232&amp;"#"&amp;(J232-1),$L$5:L231,0)),0)-1,-1)))</f>
        <v/>
      </c>
      <c r="L232">
        <f>IF(J232="","",C232&amp;"#"&amp;J232)</f>
        <v/>
      </c>
    </row>
    <row r="233">
      <c r="B233" s="46" t="n"/>
      <c r="E233" s="47" t="n"/>
      <c r="G233" s="48">
        <f>IF(F233="W",(E233-1)*100,IF(F233="L",-100,IF(F233="V",0,"")))</f>
        <v/>
      </c>
      <c r="I233">
        <f>IF(AND(A233&lt;&gt;"",F233&lt;&gt;"V",E233&gt;0),LN(E233),0)</f>
        <v/>
      </c>
      <c r="J233">
        <f>IF(OR(C233="",F233="",F233="V"),"",COUNTIFS($C$5:C233,C233,$F$5:F233,"W")+COUNTIFS($C$5:C233,C233,$F$5:F233,"L"))</f>
        <v/>
      </c>
      <c r="K233">
        <f>IF(J233="","",IF(F233="W",IF(IFERROR(INDEX($K$5:K232,MATCH(C233&amp;"#"&amp;(J233-1),$L$5:L232,0)),0)&gt;0,IFERROR(INDEX($K$5:K232,MATCH(C233&amp;"#"&amp;(J233-1),$L$5:L232,0)),0)+1,1),IF(IFERROR(INDEX($K$5:K232,MATCH(C233&amp;"#"&amp;(J233-1),$L$5:L232,0)),0)&lt;0,IFERROR(INDEX($K$5:K232,MATCH(C233&amp;"#"&amp;(J233-1),$L$5:L232,0)),0)-1,-1)))</f>
        <v/>
      </c>
      <c r="L233">
        <f>IF(J233="","",C233&amp;"#"&amp;J233)</f>
        <v/>
      </c>
    </row>
    <row r="234">
      <c r="B234" s="46" t="n"/>
      <c r="E234" s="47" t="n"/>
      <c r="G234" s="48">
        <f>IF(F234="W",(E234-1)*100,IF(F234="L",-100,IF(F234="V",0,"")))</f>
        <v/>
      </c>
      <c r="I234">
        <f>IF(AND(A234&lt;&gt;"",F234&lt;&gt;"V",E234&gt;0),LN(E234),0)</f>
        <v/>
      </c>
      <c r="J234">
        <f>IF(OR(C234="",F234="",F234="V"),"",COUNTIFS($C$5:C234,C234,$F$5:F234,"W")+COUNTIFS($C$5:C234,C234,$F$5:F234,"L"))</f>
        <v/>
      </c>
      <c r="K234">
        <f>IF(J234="","",IF(F234="W",IF(IFERROR(INDEX($K$5:K233,MATCH(C234&amp;"#"&amp;(J234-1),$L$5:L233,0)),0)&gt;0,IFERROR(INDEX($K$5:K233,MATCH(C234&amp;"#"&amp;(J234-1),$L$5:L233,0)),0)+1,1),IF(IFERROR(INDEX($K$5:K233,MATCH(C234&amp;"#"&amp;(J234-1),$L$5:L233,0)),0)&lt;0,IFERROR(INDEX($K$5:K233,MATCH(C234&amp;"#"&amp;(J234-1),$L$5:L233,0)),0)-1,-1)))</f>
        <v/>
      </c>
      <c r="L234">
        <f>IF(J234="","",C234&amp;"#"&amp;J234)</f>
        <v/>
      </c>
    </row>
    <row r="235">
      <c r="B235" s="46" t="n"/>
      <c r="E235" s="47" t="n"/>
      <c r="G235" s="48">
        <f>IF(F235="W",(E235-1)*100,IF(F235="L",-100,IF(F235="V",0,"")))</f>
        <v/>
      </c>
      <c r="I235">
        <f>IF(AND(A235&lt;&gt;"",F235&lt;&gt;"V",E235&gt;0),LN(E235),0)</f>
        <v/>
      </c>
      <c r="J235">
        <f>IF(OR(C235="",F235="",F235="V"),"",COUNTIFS($C$5:C235,C235,$F$5:F235,"W")+COUNTIFS($C$5:C235,C235,$F$5:F235,"L"))</f>
        <v/>
      </c>
      <c r="K235">
        <f>IF(J235="","",IF(F235="W",IF(IFERROR(INDEX($K$5:K234,MATCH(C235&amp;"#"&amp;(J235-1),$L$5:L234,0)),0)&gt;0,IFERROR(INDEX($K$5:K234,MATCH(C235&amp;"#"&amp;(J235-1),$L$5:L234,0)),0)+1,1),IF(IFERROR(INDEX($K$5:K234,MATCH(C235&amp;"#"&amp;(J235-1),$L$5:L234,0)),0)&lt;0,IFERROR(INDEX($K$5:K234,MATCH(C235&amp;"#"&amp;(J235-1),$L$5:L234,0)),0)-1,-1)))</f>
        <v/>
      </c>
      <c r="L235">
        <f>IF(J235="","",C235&amp;"#"&amp;J235)</f>
        <v/>
      </c>
    </row>
    <row r="236">
      <c r="B236" s="46" t="n"/>
      <c r="E236" s="47" t="n"/>
      <c r="G236" s="48">
        <f>IF(F236="W",(E236-1)*100,IF(F236="L",-100,IF(F236="V",0,"")))</f>
        <v/>
      </c>
      <c r="I236">
        <f>IF(AND(A236&lt;&gt;"",F236&lt;&gt;"V",E236&gt;0),LN(E236),0)</f>
        <v/>
      </c>
      <c r="J236">
        <f>IF(OR(C236="",F236="",F236="V"),"",COUNTIFS($C$5:C236,C236,$F$5:F236,"W")+COUNTIFS($C$5:C236,C236,$F$5:F236,"L"))</f>
        <v/>
      </c>
      <c r="K236">
        <f>IF(J236="","",IF(F236="W",IF(IFERROR(INDEX($K$5:K235,MATCH(C236&amp;"#"&amp;(J236-1),$L$5:L235,0)),0)&gt;0,IFERROR(INDEX($K$5:K235,MATCH(C236&amp;"#"&amp;(J236-1),$L$5:L235,0)),0)+1,1),IF(IFERROR(INDEX($K$5:K235,MATCH(C236&amp;"#"&amp;(J236-1),$L$5:L235,0)),0)&lt;0,IFERROR(INDEX($K$5:K235,MATCH(C236&amp;"#"&amp;(J236-1),$L$5:L235,0)),0)-1,-1)))</f>
        <v/>
      </c>
      <c r="L236">
        <f>IF(J236="","",C236&amp;"#"&amp;J236)</f>
        <v/>
      </c>
    </row>
    <row r="237">
      <c r="B237" s="46" t="n"/>
      <c r="E237" s="47" t="n"/>
      <c r="G237" s="48">
        <f>IF(F237="W",(E237-1)*100,IF(F237="L",-100,IF(F237="V",0,"")))</f>
        <v/>
      </c>
      <c r="I237">
        <f>IF(AND(A237&lt;&gt;"",F237&lt;&gt;"V",E237&gt;0),LN(E237),0)</f>
        <v/>
      </c>
      <c r="J237">
        <f>IF(OR(C237="",F237="",F237="V"),"",COUNTIFS($C$5:C237,C237,$F$5:F237,"W")+COUNTIFS($C$5:C237,C237,$F$5:F237,"L"))</f>
        <v/>
      </c>
      <c r="K237">
        <f>IF(J237="","",IF(F237="W",IF(IFERROR(INDEX($K$5:K236,MATCH(C237&amp;"#"&amp;(J237-1),$L$5:L236,0)),0)&gt;0,IFERROR(INDEX($K$5:K236,MATCH(C237&amp;"#"&amp;(J237-1),$L$5:L236,0)),0)+1,1),IF(IFERROR(INDEX($K$5:K236,MATCH(C237&amp;"#"&amp;(J237-1),$L$5:L236,0)),0)&lt;0,IFERROR(INDEX($K$5:K236,MATCH(C237&amp;"#"&amp;(J237-1),$L$5:L236,0)),0)-1,-1)))</f>
        <v/>
      </c>
      <c r="L237">
        <f>IF(J237="","",C237&amp;"#"&amp;J237)</f>
        <v/>
      </c>
    </row>
    <row r="238">
      <c r="B238" s="46" t="n"/>
      <c r="E238" s="47" t="n"/>
      <c r="G238" s="48">
        <f>IF(F238="W",(E238-1)*100,IF(F238="L",-100,IF(F238="V",0,"")))</f>
        <v/>
      </c>
      <c r="I238">
        <f>IF(AND(A238&lt;&gt;"",F238&lt;&gt;"V",E238&gt;0),LN(E238),0)</f>
        <v/>
      </c>
      <c r="J238">
        <f>IF(OR(C238="",F238="",F238="V"),"",COUNTIFS($C$5:C238,C238,$F$5:F238,"W")+COUNTIFS($C$5:C238,C238,$F$5:F238,"L"))</f>
        <v/>
      </c>
      <c r="K238">
        <f>IF(J238="","",IF(F238="W",IF(IFERROR(INDEX($K$5:K237,MATCH(C238&amp;"#"&amp;(J238-1),$L$5:L237,0)),0)&gt;0,IFERROR(INDEX($K$5:K237,MATCH(C238&amp;"#"&amp;(J238-1),$L$5:L237,0)),0)+1,1),IF(IFERROR(INDEX($K$5:K237,MATCH(C238&amp;"#"&amp;(J238-1),$L$5:L237,0)),0)&lt;0,IFERROR(INDEX($K$5:K237,MATCH(C238&amp;"#"&amp;(J238-1),$L$5:L237,0)),0)-1,-1)))</f>
        <v/>
      </c>
      <c r="L238">
        <f>IF(J238="","",C238&amp;"#"&amp;J238)</f>
        <v/>
      </c>
    </row>
    <row r="239">
      <c r="B239" s="46" t="n"/>
      <c r="E239" s="47" t="n"/>
      <c r="G239" s="48">
        <f>IF(F239="W",(E239-1)*100,IF(F239="L",-100,IF(F239="V",0,"")))</f>
        <v/>
      </c>
      <c r="I239">
        <f>IF(AND(A239&lt;&gt;"",F239&lt;&gt;"V",E239&gt;0),LN(E239),0)</f>
        <v/>
      </c>
      <c r="J239">
        <f>IF(OR(C239="",F239="",F239="V"),"",COUNTIFS($C$5:C239,C239,$F$5:F239,"W")+COUNTIFS($C$5:C239,C239,$F$5:F239,"L"))</f>
        <v/>
      </c>
      <c r="K239">
        <f>IF(J239="","",IF(F239="W",IF(IFERROR(INDEX($K$5:K238,MATCH(C239&amp;"#"&amp;(J239-1),$L$5:L238,0)),0)&gt;0,IFERROR(INDEX($K$5:K238,MATCH(C239&amp;"#"&amp;(J239-1),$L$5:L238,0)),0)+1,1),IF(IFERROR(INDEX($K$5:K238,MATCH(C239&amp;"#"&amp;(J239-1),$L$5:L238,0)),0)&lt;0,IFERROR(INDEX($K$5:K238,MATCH(C239&amp;"#"&amp;(J239-1),$L$5:L238,0)),0)-1,-1)))</f>
        <v/>
      </c>
      <c r="L239">
        <f>IF(J239="","",C239&amp;"#"&amp;J239)</f>
        <v/>
      </c>
    </row>
    <row r="240">
      <c r="B240" s="46" t="n"/>
      <c r="E240" s="47" t="n"/>
      <c r="G240" s="48">
        <f>IF(F240="W",(E240-1)*100,IF(F240="L",-100,IF(F240="V",0,"")))</f>
        <v/>
      </c>
      <c r="I240">
        <f>IF(AND(A240&lt;&gt;"",F240&lt;&gt;"V",E240&gt;0),LN(E240),0)</f>
        <v/>
      </c>
      <c r="J240">
        <f>IF(OR(C240="",F240="",F240="V"),"",COUNTIFS($C$5:C240,C240,$F$5:F240,"W")+COUNTIFS($C$5:C240,C240,$F$5:F240,"L"))</f>
        <v/>
      </c>
      <c r="K240">
        <f>IF(J240="","",IF(F240="W",IF(IFERROR(INDEX($K$5:K239,MATCH(C240&amp;"#"&amp;(J240-1),$L$5:L239,0)),0)&gt;0,IFERROR(INDEX($K$5:K239,MATCH(C240&amp;"#"&amp;(J240-1),$L$5:L239,0)),0)+1,1),IF(IFERROR(INDEX($K$5:K239,MATCH(C240&amp;"#"&amp;(J240-1),$L$5:L239,0)),0)&lt;0,IFERROR(INDEX($K$5:K239,MATCH(C240&amp;"#"&amp;(J240-1),$L$5:L239,0)),0)-1,-1)))</f>
        <v/>
      </c>
      <c r="L240">
        <f>IF(J240="","",C240&amp;"#"&amp;J240)</f>
        <v/>
      </c>
    </row>
    <row r="241">
      <c r="B241" s="46" t="n"/>
      <c r="E241" s="47" t="n"/>
      <c r="G241" s="48">
        <f>IF(F241="W",(E241-1)*100,IF(F241="L",-100,IF(F241="V",0,"")))</f>
        <v/>
      </c>
      <c r="I241">
        <f>IF(AND(A241&lt;&gt;"",F241&lt;&gt;"V",E241&gt;0),LN(E241),0)</f>
        <v/>
      </c>
      <c r="J241">
        <f>IF(OR(C241="",F241="",F241="V"),"",COUNTIFS($C$5:C241,C241,$F$5:F241,"W")+COUNTIFS($C$5:C241,C241,$F$5:F241,"L"))</f>
        <v/>
      </c>
      <c r="K241">
        <f>IF(J241="","",IF(F241="W",IF(IFERROR(INDEX($K$5:K240,MATCH(C241&amp;"#"&amp;(J241-1),$L$5:L240,0)),0)&gt;0,IFERROR(INDEX($K$5:K240,MATCH(C241&amp;"#"&amp;(J241-1),$L$5:L240,0)),0)+1,1),IF(IFERROR(INDEX($K$5:K240,MATCH(C241&amp;"#"&amp;(J241-1),$L$5:L240,0)),0)&lt;0,IFERROR(INDEX($K$5:K240,MATCH(C241&amp;"#"&amp;(J241-1),$L$5:L240,0)),0)-1,-1)))</f>
        <v/>
      </c>
      <c r="L241">
        <f>IF(J241="","",C241&amp;"#"&amp;J241)</f>
        <v/>
      </c>
    </row>
    <row r="242">
      <c r="B242" s="46" t="n"/>
      <c r="E242" s="47" t="n"/>
      <c r="G242" s="48">
        <f>IF(F242="W",(E242-1)*100,IF(F242="L",-100,IF(F242="V",0,"")))</f>
        <v/>
      </c>
      <c r="I242">
        <f>IF(AND(A242&lt;&gt;"",F242&lt;&gt;"V",E242&gt;0),LN(E242),0)</f>
        <v/>
      </c>
      <c r="J242">
        <f>IF(OR(C242="",F242="",F242="V"),"",COUNTIFS($C$5:C242,C242,$F$5:F242,"W")+COUNTIFS($C$5:C242,C242,$F$5:F242,"L"))</f>
        <v/>
      </c>
      <c r="K242">
        <f>IF(J242="","",IF(F242="W",IF(IFERROR(INDEX($K$5:K241,MATCH(C242&amp;"#"&amp;(J242-1),$L$5:L241,0)),0)&gt;0,IFERROR(INDEX($K$5:K241,MATCH(C242&amp;"#"&amp;(J242-1),$L$5:L241,0)),0)+1,1),IF(IFERROR(INDEX($K$5:K241,MATCH(C242&amp;"#"&amp;(J242-1),$L$5:L241,0)),0)&lt;0,IFERROR(INDEX($K$5:K241,MATCH(C242&amp;"#"&amp;(J242-1),$L$5:L241,0)),0)-1,-1)))</f>
        <v/>
      </c>
      <c r="L242">
        <f>IF(J242="","",C242&amp;"#"&amp;J242)</f>
        <v/>
      </c>
    </row>
    <row r="243">
      <c r="B243" s="46" t="n"/>
      <c r="E243" s="47" t="n"/>
      <c r="G243" s="48">
        <f>IF(F243="W",(E243-1)*100,IF(F243="L",-100,IF(F243="V",0,"")))</f>
        <v/>
      </c>
      <c r="I243">
        <f>IF(AND(A243&lt;&gt;"",F243&lt;&gt;"V",E243&gt;0),LN(E243),0)</f>
        <v/>
      </c>
      <c r="J243">
        <f>IF(OR(C243="",F243="",F243="V"),"",COUNTIFS($C$5:C243,C243,$F$5:F243,"W")+COUNTIFS($C$5:C243,C243,$F$5:F243,"L"))</f>
        <v/>
      </c>
      <c r="K243">
        <f>IF(J243="","",IF(F243="W",IF(IFERROR(INDEX($K$5:K242,MATCH(C243&amp;"#"&amp;(J243-1),$L$5:L242,0)),0)&gt;0,IFERROR(INDEX($K$5:K242,MATCH(C243&amp;"#"&amp;(J243-1),$L$5:L242,0)),0)+1,1),IF(IFERROR(INDEX($K$5:K242,MATCH(C243&amp;"#"&amp;(J243-1),$L$5:L242,0)),0)&lt;0,IFERROR(INDEX($K$5:K242,MATCH(C243&amp;"#"&amp;(J243-1),$L$5:L242,0)),0)-1,-1)))</f>
        <v/>
      </c>
      <c r="L243">
        <f>IF(J243="","",C243&amp;"#"&amp;J243)</f>
        <v/>
      </c>
    </row>
    <row r="244">
      <c r="B244" s="46" t="n"/>
      <c r="E244" s="47" t="n"/>
      <c r="G244" s="48">
        <f>IF(F244="W",(E244-1)*100,IF(F244="L",-100,IF(F244="V",0,"")))</f>
        <v/>
      </c>
      <c r="I244">
        <f>IF(AND(A244&lt;&gt;"",F244&lt;&gt;"V",E244&gt;0),LN(E244),0)</f>
        <v/>
      </c>
      <c r="J244">
        <f>IF(OR(C244="",F244="",F244="V"),"",COUNTIFS($C$5:C244,C244,$F$5:F244,"W")+COUNTIFS($C$5:C244,C244,$F$5:F244,"L"))</f>
        <v/>
      </c>
      <c r="K244">
        <f>IF(J244="","",IF(F244="W",IF(IFERROR(INDEX($K$5:K243,MATCH(C244&amp;"#"&amp;(J244-1),$L$5:L243,0)),0)&gt;0,IFERROR(INDEX($K$5:K243,MATCH(C244&amp;"#"&amp;(J244-1),$L$5:L243,0)),0)+1,1),IF(IFERROR(INDEX($K$5:K243,MATCH(C244&amp;"#"&amp;(J244-1),$L$5:L243,0)),0)&lt;0,IFERROR(INDEX($K$5:K243,MATCH(C244&amp;"#"&amp;(J244-1),$L$5:L243,0)),0)-1,-1)))</f>
        <v/>
      </c>
      <c r="L244">
        <f>IF(J244="","",C244&amp;"#"&amp;J244)</f>
        <v/>
      </c>
    </row>
    <row r="245">
      <c r="B245" s="46" t="n"/>
      <c r="E245" s="47" t="n"/>
      <c r="G245" s="48">
        <f>IF(F245="W",(E245-1)*100,IF(F245="L",-100,IF(F245="V",0,"")))</f>
        <v/>
      </c>
      <c r="I245">
        <f>IF(AND(A245&lt;&gt;"",F245&lt;&gt;"V",E245&gt;0),LN(E245),0)</f>
        <v/>
      </c>
      <c r="J245">
        <f>IF(OR(C245="",F245="",F245="V"),"",COUNTIFS($C$5:C245,C245,$F$5:F245,"W")+COUNTIFS($C$5:C245,C245,$F$5:F245,"L"))</f>
        <v/>
      </c>
      <c r="K245">
        <f>IF(J245="","",IF(F245="W",IF(IFERROR(INDEX($K$5:K244,MATCH(C245&amp;"#"&amp;(J245-1),$L$5:L244,0)),0)&gt;0,IFERROR(INDEX($K$5:K244,MATCH(C245&amp;"#"&amp;(J245-1),$L$5:L244,0)),0)+1,1),IF(IFERROR(INDEX($K$5:K244,MATCH(C245&amp;"#"&amp;(J245-1),$L$5:L244,0)),0)&lt;0,IFERROR(INDEX($K$5:K244,MATCH(C245&amp;"#"&amp;(J245-1),$L$5:L244,0)),0)-1,-1)))</f>
        <v/>
      </c>
      <c r="L245">
        <f>IF(J245="","",C245&amp;"#"&amp;J245)</f>
        <v/>
      </c>
    </row>
    <row r="246">
      <c r="B246" s="46" t="n"/>
      <c r="E246" s="47" t="n"/>
      <c r="G246" s="48">
        <f>IF(F246="W",(E246-1)*100,IF(F246="L",-100,IF(F246="V",0,"")))</f>
        <v/>
      </c>
      <c r="I246">
        <f>IF(AND(A246&lt;&gt;"",F246&lt;&gt;"V",E246&gt;0),LN(E246),0)</f>
        <v/>
      </c>
      <c r="J246">
        <f>IF(OR(C246="",F246="",F246="V"),"",COUNTIFS($C$5:C246,C246,$F$5:F246,"W")+COUNTIFS($C$5:C246,C246,$F$5:F246,"L"))</f>
        <v/>
      </c>
      <c r="K246">
        <f>IF(J246="","",IF(F246="W",IF(IFERROR(INDEX($K$5:K245,MATCH(C246&amp;"#"&amp;(J246-1),$L$5:L245,0)),0)&gt;0,IFERROR(INDEX($K$5:K245,MATCH(C246&amp;"#"&amp;(J246-1),$L$5:L245,0)),0)+1,1),IF(IFERROR(INDEX($K$5:K245,MATCH(C246&amp;"#"&amp;(J246-1),$L$5:L245,0)),0)&lt;0,IFERROR(INDEX($K$5:K245,MATCH(C246&amp;"#"&amp;(J246-1),$L$5:L245,0)),0)-1,-1)))</f>
        <v/>
      </c>
      <c r="L246">
        <f>IF(J246="","",C246&amp;"#"&amp;J246)</f>
        <v/>
      </c>
    </row>
    <row r="247">
      <c r="B247" s="46" t="n"/>
      <c r="E247" s="47" t="n"/>
      <c r="G247" s="48">
        <f>IF(F247="W",(E247-1)*100,IF(F247="L",-100,IF(F247="V",0,"")))</f>
        <v/>
      </c>
      <c r="I247">
        <f>IF(AND(A247&lt;&gt;"",F247&lt;&gt;"V",E247&gt;0),LN(E247),0)</f>
        <v/>
      </c>
      <c r="J247">
        <f>IF(OR(C247="",F247="",F247="V"),"",COUNTIFS($C$5:C247,C247,$F$5:F247,"W")+COUNTIFS($C$5:C247,C247,$F$5:F247,"L"))</f>
        <v/>
      </c>
      <c r="K247">
        <f>IF(J247="","",IF(F247="W",IF(IFERROR(INDEX($K$5:K246,MATCH(C247&amp;"#"&amp;(J247-1),$L$5:L246,0)),0)&gt;0,IFERROR(INDEX($K$5:K246,MATCH(C247&amp;"#"&amp;(J247-1),$L$5:L246,0)),0)+1,1),IF(IFERROR(INDEX($K$5:K246,MATCH(C247&amp;"#"&amp;(J247-1),$L$5:L246,0)),0)&lt;0,IFERROR(INDEX($K$5:K246,MATCH(C247&amp;"#"&amp;(J247-1),$L$5:L246,0)),0)-1,-1)))</f>
        <v/>
      </c>
      <c r="L247">
        <f>IF(J247="","",C247&amp;"#"&amp;J247)</f>
        <v/>
      </c>
    </row>
    <row r="248">
      <c r="B248" s="46" t="n"/>
      <c r="E248" s="47" t="n"/>
      <c r="G248" s="48">
        <f>IF(F248="W",(E248-1)*100,IF(F248="L",-100,IF(F248="V",0,"")))</f>
        <v/>
      </c>
      <c r="I248">
        <f>IF(AND(A248&lt;&gt;"",F248&lt;&gt;"V",E248&gt;0),LN(E248),0)</f>
        <v/>
      </c>
      <c r="J248">
        <f>IF(OR(C248="",F248="",F248="V"),"",COUNTIFS($C$5:C248,C248,$F$5:F248,"W")+COUNTIFS($C$5:C248,C248,$F$5:F248,"L"))</f>
        <v/>
      </c>
      <c r="K248">
        <f>IF(J248="","",IF(F248="W",IF(IFERROR(INDEX($K$5:K247,MATCH(C248&amp;"#"&amp;(J248-1),$L$5:L247,0)),0)&gt;0,IFERROR(INDEX($K$5:K247,MATCH(C248&amp;"#"&amp;(J248-1),$L$5:L247,0)),0)+1,1),IF(IFERROR(INDEX($K$5:K247,MATCH(C248&amp;"#"&amp;(J248-1),$L$5:L247,0)),0)&lt;0,IFERROR(INDEX($K$5:K247,MATCH(C248&amp;"#"&amp;(J248-1),$L$5:L247,0)),0)-1,-1)))</f>
        <v/>
      </c>
      <c r="L248">
        <f>IF(J248="","",C248&amp;"#"&amp;J248)</f>
        <v/>
      </c>
    </row>
    <row r="249">
      <c r="B249" s="46" t="n"/>
      <c r="E249" s="47" t="n"/>
      <c r="G249" s="48">
        <f>IF(F249="W",(E249-1)*100,IF(F249="L",-100,IF(F249="V",0,"")))</f>
        <v/>
      </c>
      <c r="I249">
        <f>IF(AND(A249&lt;&gt;"",F249&lt;&gt;"V",E249&gt;0),LN(E249),0)</f>
        <v/>
      </c>
      <c r="J249">
        <f>IF(OR(C249="",F249="",F249="V"),"",COUNTIFS($C$5:C249,C249,$F$5:F249,"W")+COUNTIFS($C$5:C249,C249,$F$5:F249,"L"))</f>
        <v/>
      </c>
      <c r="K249">
        <f>IF(J249="","",IF(F249="W",IF(IFERROR(INDEX($K$5:K248,MATCH(C249&amp;"#"&amp;(J249-1),$L$5:L248,0)),0)&gt;0,IFERROR(INDEX($K$5:K248,MATCH(C249&amp;"#"&amp;(J249-1),$L$5:L248,0)),0)+1,1),IF(IFERROR(INDEX($K$5:K248,MATCH(C249&amp;"#"&amp;(J249-1),$L$5:L248,0)),0)&lt;0,IFERROR(INDEX($K$5:K248,MATCH(C249&amp;"#"&amp;(J249-1),$L$5:L248,0)),0)-1,-1)))</f>
        <v/>
      </c>
      <c r="L249">
        <f>IF(J249="","",C249&amp;"#"&amp;J249)</f>
        <v/>
      </c>
    </row>
    <row r="250">
      <c r="B250" s="46" t="n"/>
      <c r="E250" s="47" t="n"/>
      <c r="G250" s="48">
        <f>IF(F250="W",(E250-1)*100,IF(F250="L",-100,IF(F250="V",0,"")))</f>
        <v/>
      </c>
      <c r="I250">
        <f>IF(AND(A250&lt;&gt;"",F250&lt;&gt;"V",E250&gt;0),LN(E250),0)</f>
        <v/>
      </c>
      <c r="J250">
        <f>IF(OR(C250="",F250="",F250="V"),"",COUNTIFS($C$5:C250,C250,$F$5:F250,"W")+COUNTIFS($C$5:C250,C250,$F$5:F250,"L"))</f>
        <v/>
      </c>
      <c r="K250">
        <f>IF(J250="","",IF(F250="W",IF(IFERROR(INDEX($K$5:K249,MATCH(C250&amp;"#"&amp;(J250-1),$L$5:L249,0)),0)&gt;0,IFERROR(INDEX($K$5:K249,MATCH(C250&amp;"#"&amp;(J250-1),$L$5:L249,0)),0)+1,1),IF(IFERROR(INDEX($K$5:K249,MATCH(C250&amp;"#"&amp;(J250-1),$L$5:L249,0)),0)&lt;0,IFERROR(INDEX($K$5:K249,MATCH(C250&amp;"#"&amp;(J250-1),$L$5:L249,0)),0)-1,-1)))</f>
        <v/>
      </c>
      <c r="L250">
        <f>IF(J250="","",C250&amp;"#"&amp;J250)</f>
        <v/>
      </c>
    </row>
    <row r="251">
      <c r="B251" s="46" t="n"/>
      <c r="E251" s="47" t="n"/>
      <c r="G251" s="48">
        <f>IF(F251="W",(E251-1)*100,IF(F251="L",-100,IF(F251="V",0,"")))</f>
        <v/>
      </c>
      <c r="I251">
        <f>IF(AND(A251&lt;&gt;"",F251&lt;&gt;"V",E251&gt;0),LN(E251),0)</f>
        <v/>
      </c>
      <c r="J251">
        <f>IF(OR(C251="",F251="",F251="V"),"",COUNTIFS($C$5:C251,C251,$F$5:F251,"W")+COUNTIFS($C$5:C251,C251,$F$5:F251,"L"))</f>
        <v/>
      </c>
      <c r="K251">
        <f>IF(J251="","",IF(F251="W",IF(IFERROR(INDEX($K$5:K250,MATCH(C251&amp;"#"&amp;(J251-1),$L$5:L250,0)),0)&gt;0,IFERROR(INDEX($K$5:K250,MATCH(C251&amp;"#"&amp;(J251-1),$L$5:L250,0)),0)+1,1),IF(IFERROR(INDEX($K$5:K250,MATCH(C251&amp;"#"&amp;(J251-1),$L$5:L250,0)),0)&lt;0,IFERROR(INDEX($K$5:K250,MATCH(C251&amp;"#"&amp;(J251-1),$L$5:L250,0)),0)-1,-1)))</f>
        <v/>
      </c>
      <c r="L251">
        <f>IF(J251="","",C251&amp;"#"&amp;J251)</f>
        <v/>
      </c>
    </row>
    <row r="252">
      <c r="B252" s="46" t="n"/>
      <c r="E252" s="47" t="n"/>
      <c r="G252" s="48">
        <f>IF(F252="W",(E252-1)*100,IF(F252="L",-100,IF(F252="V",0,"")))</f>
        <v/>
      </c>
      <c r="I252">
        <f>IF(AND(A252&lt;&gt;"",F252&lt;&gt;"V",E252&gt;0),LN(E252),0)</f>
        <v/>
      </c>
      <c r="J252">
        <f>IF(OR(C252="",F252="",F252="V"),"",COUNTIFS($C$5:C252,C252,$F$5:F252,"W")+COUNTIFS($C$5:C252,C252,$F$5:F252,"L"))</f>
        <v/>
      </c>
      <c r="K252">
        <f>IF(J252="","",IF(F252="W",IF(IFERROR(INDEX($K$5:K251,MATCH(C252&amp;"#"&amp;(J252-1),$L$5:L251,0)),0)&gt;0,IFERROR(INDEX($K$5:K251,MATCH(C252&amp;"#"&amp;(J252-1),$L$5:L251,0)),0)+1,1),IF(IFERROR(INDEX($K$5:K251,MATCH(C252&amp;"#"&amp;(J252-1),$L$5:L251,0)),0)&lt;0,IFERROR(INDEX($K$5:K251,MATCH(C252&amp;"#"&amp;(J252-1),$L$5:L251,0)),0)-1,-1)))</f>
        <v/>
      </c>
      <c r="L252">
        <f>IF(J252="","",C252&amp;"#"&amp;J252)</f>
        <v/>
      </c>
    </row>
    <row r="253">
      <c r="B253" s="46" t="n"/>
      <c r="E253" s="47" t="n"/>
      <c r="G253" s="48">
        <f>IF(F253="W",(E253-1)*100,IF(F253="L",-100,IF(F253="V",0,"")))</f>
        <v/>
      </c>
      <c r="I253">
        <f>IF(AND(A253&lt;&gt;"",F253&lt;&gt;"V",E253&gt;0),LN(E253),0)</f>
        <v/>
      </c>
      <c r="J253">
        <f>IF(OR(C253="",F253="",F253="V"),"",COUNTIFS($C$5:C253,C253,$F$5:F253,"W")+COUNTIFS($C$5:C253,C253,$F$5:F253,"L"))</f>
        <v/>
      </c>
      <c r="K253">
        <f>IF(J253="","",IF(F253="W",IF(IFERROR(INDEX($K$5:K252,MATCH(C253&amp;"#"&amp;(J253-1),$L$5:L252,0)),0)&gt;0,IFERROR(INDEX($K$5:K252,MATCH(C253&amp;"#"&amp;(J253-1),$L$5:L252,0)),0)+1,1),IF(IFERROR(INDEX($K$5:K252,MATCH(C253&amp;"#"&amp;(J253-1),$L$5:L252,0)),0)&lt;0,IFERROR(INDEX($K$5:K252,MATCH(C253&amp;"#"&amp;(J253-1),$L$5:L252,0)),0)-1,-1)))</f>
        <v/>
      </c>
      <c r="L253">
        <f>IF(J253="","",C253&amp;"#"&amp;J253)</f>
        <v/>
      </c>
    </row>
    <row r="254">
      <c r="B254" s="46" t="n"/>
      <c r="E254" s="47" t="n"/>
      <c r="G254" s="48">
        <f>IF(F254="W",(E254-1)*100,IF(F254="L",-100,IF(F254="V",0,"")))</f>
        <v/>
      </c>
      <c r="I254">
        <f>IF(AND(A254&lt;&gt;"",F254&lt;&gt;"V",E254&gt;0),LN(E254),0)</f>
        <v/>
      </c>
      <c r="J254">
        <f>IF(OR(C254="",F254="",F254="V"),"",COUNTIFS($C$5:C254,C254,$F$5:F254,"W")+COUNTIFS($C$5:C254,C254,$F$5:F254,"L"))</f>
        <v/>
      </c>
      <c r="K254">
        <f>IF(J254="","",IF(F254="W",IF(IFERROR(INDEX($K$5:K253,MATCH(C254&amp;"#"&amp;(J254-1),$L$5:L253,0)),0)&gt;0,IFERROR(INDEX($K$5:K253,MATCH(C254&amp;"#"&amp;(J254-1),$L$5:L253,0)),0)+1,1),IF(IFERROR(INDEX($K$5:K253,MATCH(C254&amp;"#"&amp;(J254-1),$L$5:L253,0)),0)&lt;0,IFERROR(INDEX($K$5:K253,MATCH(C254&amp;"#"&amp;(J254-1),$L$5:L253,0)),0)-1,-1)))</f>
        <v/>
      </c>
      <c r="L254">
        <f>IF(J254="","",C254&amp;"#"&amp;J254)</f>
        <v/>
      </c>
    </row>
    <row r="255">
      <c r="B255" s="46" t="n"/>
      <c r="E255" s="47" t="n"/>
      <c r="G255" s="48">
        <f>IF(F255="W",(E255-1)*100,IF(F255="L",-100,IF(F255="V",0,"")))</f>
        <v/>
      </c>
      <c r="I255">
        <f>IF(AND(A255&lt;&gt;"",F255&lt;&gt;"V",E255&gt;0),LN(E255),0)</f>
        <v/>
      </c>
      <c r="J255">
        <f>IF(OR(C255="",F255="",F255="V"),"",COUNTIFS($C$5:C255,C255,$F$5:F255,"W")+COUNTIFS($C$5:C255,C255,$F$5:F255,"L"))</f>
        <v/>
      </c>
      <c r="K255">
        <f>IF(J255="","",IF(F255="W",IF(IFERROR(INDEX($K$5:K254,MATCH(C255&amp;"#"&amp;(J255-1),$L$5:L254,0)),0)&gt;0,IFERROR(INDEX($K$5:K254,MATCH(C255&amp;"#"&amp;(J255-1),$L$5:L254,0)),0)+1,1),IF(IFERROR(INDEX($K$5:K254,MATCH(C255&amp;"#"&amp;(J255-1),$L$5:L254,0)),0)&lt;0,IFERROR(INDEX($K$5:K254,MATCH(C255&amp;"#"&amp;(J255-1),$L$5:L254,0)),0)-1,-1)))</f>
        <v/>
      </c>
      <c r="L255">
        <f>IF(J255="","",C255&amp;"#"&amp;J255)</f>
        <v/>
      </c>
    </row>
    <row r="256">
      <c r="B256" s="46" t="n"/>
      <c r="E256" s="47" t="n"/>
      <c r="G256" s="48">
        <f>IF(F256="W",(E256-1)*100,IF(F256="L",-100,IF(F256="V",0,"")))</f>
        <v/>
      </c>
      <c r="I256">
        <f>IF(AND(A256&lt;&gt;"",F256&lt;&gt;"V",E256&gt;0),LN(E256),0)</f>
        <v/>
      </c>
      <c r="J256">
        <f>IF(OR(C256="",F256="",F256="V"),"",COUNTIFS($C$5:C256,C256,$F$5:F256,"W")+COUNTIFS($C$5:C256,C256,$F$5:F256,"L"))</f>
        <v/>
      </c>
      <c r="K256">
        <f>IF(J256="","",IF(F256="W",IF(IFERROR(INDEX($K$5:K255,MATCH(C256&amp;"#"&amp;(J256-1),$L$5:L255,0)),0)&gt;0,IFERROR(INDEX($K$5:K255,MATCH(C256&amp;"#"&amp;(J256-1),$L$5:L255,0)),0)+1,1),IF(IFERROR(INDEX($K$5:K255,MATCH(C256&amp;"#"&amp;(J256-1),$L$5:L255,0)),0)&lt;0,IFERROR(INDEX($K$5:K255,MATCH(C256&amp;"#"&amp;(J256-1),$L$5:L255,0)),0)-1,-1)))</f>
        <v/>
      </c>
      <c r="L256">
        <f>IF(J256="","",C256&amp;"#"&amp;J256)</f>
        <v/>
      </c>
    </row>
    <row r="257">
      <c r="B257" s="46" t="n"/>
      <c r="E257" s="47" t="n"/>
      <c r="G257" s="48">
        <f>IF(F257="W",(E257-1)*100,IF(F257="L",-100,IF(F257="V",0,"")))</f>
        <v/>
      </c>
      <c r="I257">
        <f>IF(AND(A257&lt;&gt;"",F257&lt;&gt;"V",E257&gt;0),LN(E257),0)</f>
        <v/>
      </c>
      <c r="J257">
        <f>IF(OR(C257="",F257="",F257="V"),"",COUNTIFS($C$5:C257,C257,$F$5:F257,"W")+COUNTIFS($C$5:C257,C257,$F$5:F257,"L"))</f>
        <v/>
      </c>
      <c r="K257">
        <f>IF(J257="","",IF(F257="W",IF(IFERROR(INDEX($K$5:K256,MATCH(C257&amp;"#"&amp;(J257-1),$L$5:L256,0)),0)&gt;0,IFERROR(INDEX($K$5:K256,MATCH(C257&amp;"#"&amp;(J257-1),$L$5:L256,0)),0)+1,1),IF(IFERROR(INDEX($K$5:K256,MATCH(C257&amp;"#"&amp;(J257-1),$L$5:L256,0)),0)&lt;0,IFERROR(INDEX($K$5:K256,MATCH(C257&amp;"#"&amp;(J257-1),$L$5:L256,0)),0)-1,-1)))</f>
        <v/>
      </c>
      <c r="L257">
        <f>IF(J257="","",C257&amp;"#"&amp;J257)</f>
        <v/>
      </c>
    </row>
    <row r="258">
      <c r="B258" s="46" t="n"/>
      <c r="E258" s="47" t="n"/>
      <c r="G258" s="48">
        <f>IF(F258="W",(E258-1)*100,IF(F258="L",-100,IF(F258="V",0,"")))</f>
        <v/>
      </c>
      <c r="I258">
        <f>IF(AND(A258&lt;&gt;"",F258&lt;&gt;"V",E258&gt;0),LN(E258),0)</f>
        <v/>
      </c>
      <c r="J258">
        <f>IF(OR(C258="",F258="",F258="V"),"",COUNTIFS($C$5:C258,C258,$F$5:F258,"W")+COUNTIFS($C$5:C258,C258,$F$5:F258,"L"))</f>
        <v/>
      </c>
      <c r="K258">
        <f>IF(J258="","",IF(F258="W",IF(IFERROR(INDEX($K$5:K257,MATCH(C258&amp;"#"&amp;(J258-1),$L$5:L257,0)),0)&gt;0,IFERROR(INDEX($K$5:K257,MATCH(C258&amp;"#"&amp;(J258-1),$L$5:L257,0)),0)+1,1),IF(IFERROR(INDEX($K$5:K257,MATCH(C258&amp;"#"&amp;(J258-1),$L$5:L257,0)),0)&lt;0,IFERROR(INDEX($K$5:K257,MATCH(C258&amp;"#"&amp;(J258-1),$L$5:L257,0)),0)-1,-1)))</f>
        <v/>
      </c>
      <c r="L258">
        <f>IF(J258="","",C258&amp;"#"&amp;J258)</f>
        <v/>
      </c>
    </row>
    <row r="259">
      <c r="B259" s="46" t="n"/>
      <c r="E259" s="47" t="n"/>
      <c r="G259" s="48">
        <f>IF(F259="W",(E259-1)*100,IF(F259="L",-100,IF(F259="V",0,"")))</f>
        <v/>
      </c>
      <c r="I259">
        <f>IF(AND(A259&lt;&gt;"",F259&lt;&gt;"V",E259&gt;0),LN(E259),0)</f>
        <v/>
      </c>
      <c r="J259">
        <f>IF(OR(C259="",F259="",F259="V"),"",COUNTIFS($C$5:C259,C259,$F$5:F259,"W")+COUNTIFS($C$5:C259,C259,$F$5:F259,"L"))</f>
        <v/>
      </c>
      <c r="K259">
        <f>IF(J259="","",IF(F259="W",IF(IFERROR(INDEX($K$5:K258,MATCH(C259&amp;"#"&amp;(J259-1),$L$5:L258,0)),0)&gt;0,IFERROR(INDEX($K$5:K258,MATCH(C259&amp;"#"&amp;(J259-1),$L$5:L258,0)),0)+1,1),IF(IFERROR(INDEX($K$5:K258,MATCH(C259&amp;"#"&amp;(J259-1),$L$5:L258,0)),0)&lt;0,IFERROR(INDEX($K$5:K258,MATCH(C259&amp;"#"&amp;(J259-1),$L$5:L258,0)),0)-1,-1)))</f>
        <v/>
      </c>
      <c r="L259">
        <f>IF(J259="","",C259&amp;"#"&amp;J259)</f>
        <v/>
      </c>
    </row>
    <row r="260">
      <c r="B260" s="46" t="n"/>
      <c r="E260" s="47" t="n"/>
      <c r="G260" s="48">
        <f>IF(F260="W",(E260-1)*100,IF(F260="L",-100,IF(F260="V",0,"")))</f>
        <v/>
      </c>
      <c r="I260">
        <f>IF(AND(A260&lt;&gt;"",F260&lt;&gt;"V",E260&gt;0),LN(E260),0)</f>
        <v/>
      </c>
      <c r="J260">
        <f>IF(OR(C260="",F260="",F260="V"),"",COUNTIFS($C$5:C260,C260,$F$5:F260,"W")+COUNTIFS($C$5:C260,C260,$F$5:F260,"L"))</f>
        <v/>
      </c>
      <c r="K260">
        <f>IF(J260="","",IF(F260="W",IF(IFERROR(INDEX($K$5:K259,MATCH(C260&amp;"#"&amp;(J260-1),$L$5:L259,0)),0)&gt;0,IFERROR(INDEX($K$5:K259,MATCH(C260&amp;"#"&amp;(J260-1),$L$5:L259,0)),0)+1,1),IF(IFERROR(INDEX($K$5:K259,MATCH(C260&amp;"#"&amp;(J260-1),$L$5:L259,0)),0)&lt;0,IFERROR(INDEX($K$5:K259,MATCH(C260&amp;"#"&amp;(J260-1),$L$5:L259,0)),0)-1,-1)))</f>
        <v/>
      </c>
      <c r="L260">
        <f>IF(J260="","",C260&amp;"#"&amp;J260)</f>
        <v/>
      </c>
    </row>
    <row r="261">
      <c r="B261" s="46" t="n"/>
      <c r="E261" s="47" t="n"/>
      <c r="G261" s="48">
        <f>IF(F261="W",(E261-1)*100,IF(F261="L",-100,IF(F261="V",0,"")))</f>
        <v/>
      </c>
      <c r="I261">
        <f>IF(AND(A261&lt;&gt;"",F261&lt;&gt;"V",E261&gt;0),LN(E261),0)</f>
        <v/>
      </c>
      <c r="J261">
        <f>IF(OR(C261="",F261="",F261="V"),"",COUNTIFS($C$5:C261,C261,$F$5:F261,"W")+COUNTIFS($C$5:C261,C261,$F$5:F261,"L"))</f>
        <v/>
      </c>
      <c r="K261">
        <f>IF(J261="","",IF(F261="W",IF(IFERROR(INDEX($K$5:K260,MATCH(C261&amp;"#"&amp;(J261-1),$L$5:L260,0)),0)&gt;0,IFERROR(INDEX($K$5:K260,MATCH(C261&amp;"#"&amp;(J261-1),$L$5:L260,0)),0)+1,1),IF(IFERROR(INDEX($K$5:K260,MATCH(C261&amp;"#"&amp;(J261-1),$L$5:L260,0)),0)&lt;0,IFERROR(INDEX($K$5:K260,MATCH(C261&amp;"#"&amp;(J261-1),$L$5:L260,0)),0)-1,-1)))</f>
        <v/>
      </c>
      <c r="L261">
        <f>IF(J261="","",C261&amp;"#"&amp;J261)</f>
        <v/>
      </c>
    </row>
    <row r="262">
      <c r="B262" s="46" t="n"/>
      <c r="E262" s="47" t="n"/>
      <c r="G262" s="48">
        <f>IF(F262="W",(E262-1)*100,IF(F262="L",-100,IF(F262="V",0,"")))</f>
        <v/>
      </c>
      <c r="I262">
        <f>IF(AND(A262&lt;&gt;"",F262&lt;&gt;"V",E262&gt;0),LN(E262),0)</f>
        <v/>
      </c>
      <c r="J262">
        <f>IF(OR(C262="",F262="",F262="V"),"",COUNTIFS($C$5:C262,C262,$F$5:F262,"W")+COUNTIFS($C$5:C262,C262,$F$5:F262,"L"))</f>
        <v/>
      </c>
      <c r="K262">
        <f>IF(J262="","",IF(F262="W",IF(IFERROR(INDEX($K$5:K261,MATCH(C262&amp;"#"&amp;(J262-1),$L$5:L261,0)),0)&gt;0,IFERROR(INDEX($K$5:K261,MATCH(C262&amp;"#"&amp;(J262-1),$L$5:L261,0)),0)+1,1),IF(IFERROR(INDEX($K$5:K261,MATCH(C262&amp;"#"&amp;(J262-1),$L$5:L261,0)),0)&lt;0,IFERROR(INDEX($K$5:K261,MATCH(C262&amp;"#"&amp;(J262-1),$L$5:L261,0)),0)-1,-1)))</f>
        <v/>
      </c>
      <c r="L262">
        <f>IF(J262="","",C262&amp;"#"&amp;J262)</f>
        <v/>
      </c>
    </row>
    <row r="263">
      <c r="B263" s="46" t="n"/>
      <c r="E263" s="47" t="n"/>
      <c r="G263" s="48">
        <f>IF(F263="W",(E263-1)*100,IF(F263="L",-100,IF(F263="V",0,"")))</f>
        <v/>
      </c>
      <c r="I263">
        <f>IF(AND(A263&lt;&gt;"",F263&lt;&gt;"V",E263&gt;0),LN(E263),0)</f>
        <v/>
      </c>
      <c r="J263">
        <f>IF(OR(C263="",F263="",F263="V"),"",COUNTIFS($C$5:C263,C263,$F$5:F263,"W")+COUNTIFS($C$5:C263,C263,$F$5:F263,"L"))</f>
        <v/>
      </c>
      <c r="K263">
        <f>IF(J263="","",IF(F263="W",IF(IFERROR(INDEX($K$5:K262,MATCH(C263&amp;"#"&amp;(J263-1),$L$5:L262,0)),0)&gt;0,IFERROR(INDEX($K$5:K262,MATCH(C263&amp;"#"&amp;(J263-1),$L$5:L262,0)),0)+1,1),IF(IFERROR(INDEX($K$5:K262,MATCH(C263&amp;"#"&amp;(J263-1),$L$5:L262,0)),0)&lt;0,IFERROR(INDEX($K$5:K262,MATCH(C263&amp;"#"&amp;(J263-1),$L$5:L262,0)),0)-1,-1)))</f>
        <v/>
      </c>
      <c r="L263">
        <f>IF(J263="","",C263&amp;"#"&amp;J263)</f>
        <v/>
      </c>
    </row>
    <row r="264">
      <c r="B264" s="46" t="n"/>
      <c r="E264" s="47" t="n"/>
      <c r="G264" s="48">
        <f>IF(F264="W",(E264-1)*100,IF(F264="L",-100,IF(F264="V",0,"")))</f>
        <v/>
      </c>
      <c r="I264">
        <f>IF(AND(A264&lt;&gt;"",F264&lt;&gt;"V",E264&gt;0),LN(E264),0)</f>
        <v/>
      </c>
      <c r="J264">
        <f>IF(OR(C264="",F264="",F264="V"),"",COUNTIFS($C$5:C264,C264,$F$5:F264,"W")+COUNTIFS($C$5:C264,C264,$F$5:F264,"L"))</f>
        <v/>
      </c>
      <c r="K264">
        <f>IF(J264="","",IF(F264="W",IF(IFERROR(INDEX($K$5:K263,MATCH(C264&amp;"#"&amp;(J264-1),$L$5:L263,0)),0)&gt;0,IFERROR(INDEX($K$5:K263,MATCH(C264&amp;"#"&amp;(J264-1),$L$5:L263,0)),0)+1,1),IF(IFERROR(INDEX($K$5:K263,MATCH(C264&amp;"#"&amp;(J264-1),$L$5:L263,0)),0)&lt;0,IFERROR(INDEX($K$5:K263,MATCH(C264&amp;"#"&amp;(J264-1),$L$5:L263,0)),0)-1,-1)))</f>
        <v/>
      </c>
      <c r="L264">
        <f>IF(J264="","",C264&amp;"#"&amp;J264)</f>
        <v/>
      </c>
    </row>
    <row r="265">
      <c r="B265" s="46" t="n"/>
      <c r="E265" s="47" t="n"/>
      <c r="G265" s="48">
        <f>IF(F265="W",(E265-1)*100,IF(F265="L",-100,IF(F265="V",0,"")))</f>
        <v/>
      </c>
      <c r="I265">
        <f>IF(AND(A265&lt;&gt;"",F265&lt;&gt;"V",E265&gt;0),LN(E265),0)</f>
        <v/>
      </c>
      <c r="J265">
        <f>IF(OR(C265="",F265="",F265="V"),"",COUNTIFS($C$5:C265,C265,$F$5:F265,"W")+COUNTIFS($C$5:C265,C265,$F$5:F265,"L"))</f>
        <v/>
      </c>
      <c r="K265">
        <f>IF(J265="","",IF(F265="W",IF(IFERROR(INDEX($K$5:K264,MATCH(C265&amp;"#"&amp;(J265-1),$L$5:L264,0)),0)&gt;0,IFERROR(INDEX($K$5:K264,MATCH(C265&amp;"#"&amp;(J265-1),$L$5:L264,0)),0)+1,1),IF(IFERROR(INDEX($K$5:K264,MATCH(C265&amp;"#"&amp;(J265-1),$L$5:L264,0)),0)&lt;0,IFERROR(INDEX($K$5:K264,MATCH(C265&amp;"#"&amp;(J265-1),$L$5:L264,0)),0)-1,-1)))</f>
        <v/>
      </c>
      <c r="L265">
        <f>IF(J265="","",C265&amp;"#"&amp;J265)</f>
        <v/>
      </c>
    </row>
    <row r="266">
      <c r="B266" s="46" t="n"/>
      <c r="E266" s="47" t="n"/>
      <c r="G266" s="48">
        <f>IF(F266="W",(E266-1)*100,IF(F266="L",-100,IF(F266="V",0,"")))</f>
        <v/>
      </c>
      <c r="I266">
        <f>IF(AND(A266&lt;&gt;"",F266&lt;&gt;"V",E266&gt;0),LN(E266),0)</f>
        <v/>
      </c>
      <c r="J266">
        <f>IF(OR(C266="",F266="",F266="V"),"",COUNTIFS($C$5:C266,C266,$F$5:F266,"W")+COUNTIFS($C$5:C266,C266,$F$5:F266,"L"))</f>
        <v/>
      </c>
      <c r="K266">
        <f>IF(J266="","",IF(F266="W",IF(IFERROR(INDEX($K$5:K265,MATCH(C266&amp;"#"&amp;(J266-1),$L$5:L265,0)),0)&gt;0,IFERROR(INDEX($K$5:K265,MATCH(C266&amp;"#"&amp;(J266-1),$L$5:L265,0)),0)+1,1),IF(IFERROR(INDEX($K$5:K265,MATCH(C266&amp;"#"&amp;(J266-1),$L$5:L265,0)),0)&lt;0,IFERROR(INDEX($K$5:K265,MATCH(C266&amp;"#"&amp;(J266-1),$L$5:L265,0)),0)-1,-1)))</f>
        <v/>
      </c>
      <c r="L266">
        <f>IF(J266="","",C266&amp;"#"&amp;J266)</f>
        <v/>
      </c>
    </row>
    <row r="267">
      <c r="B267" s="46" t="n"/>
      <c r="E267" s="47" t="n"/>
      <c r="G267" s="48">
        <f>IF(F267="W",(E267-1)*100,IF(F267="L",-100,IF(F267="V",0,"")))</f>
        <v/>
      </c>
      <c r="I267">
        <f>IF(AND(A267&lt;&gt;"",F267&lt;&gt;"V",E267&gt;0),LN(E267),0)</f>
        <v/>
      </c>
      <c r="J267">
        <f>IF(OR(C267="",F267="",F267="V"),"",COUNTIFS($C$5:C267,C267,$F$5:F267,"W")+COUNTIFS($C$5:C267,C267,$F$5:F267,"L"))</f>
        <v/>
      </c>
      <c r="K267">
        <f>IF(J267="","",IF(F267="W",IF(IFERROR(INDEX($K$5:K266,MATCH(C267&amp;"#"&amp;(J267-1),$L$5:L266,0)),0)&gt;0,IFERROR(INDEX($K$5:K266,MATCH(C267&amp;"#"&amp;(J267-1),$L$5:L266,0)),0)+1,1),IF(IFERROR(INDEX($K$5:K266,MATCH(C267&amp;"#"&amp;(J267-1),$L$5:L266,0)),0)&lt;0,IFERROR(INDEX($K$5:K266,MATCH(C267&amp;"#"&amp;(J267-1),$L$5:L266,0)),0)-1,-1)))</f>
        <v/>
      </c>
      <c r="L267">
        <f>IF(J267="","",C267&amp;"#"&amp;J267)</f>
        <v/>
      </c>
    </row>
    <row r="268">
      <c r="B268" s="46" t="n"/>
      <c r="E268" s="47" t="n"/>
      <c r="G268" s="48">
        <f>IF(F268="W",(E268-1)*100,IF(F268="L",-100,IF(F268="V",0,"")))</f>
        <v/>
      </c>
      <c r="I268">
        <f>IF(AND(A268&lt;&gt;"",F268&lt;&gt;"V",E268&gt;0),LN(E268),0)</f>
        <v/>
      </c>
      <c r="J268">
        <f>IF(OR(C268="",F268="",F268="V"),"",COUNTIFS($C$5:C268,C268,$F$5:F268,"W")+COUNTIFS($C$5:C268,C268,$F$5:F268,"L"))</f>
        <v/>
      </c>
      <c r="K268">
        <f>IF(J268="","",IF(F268="W",IF(IFERROR(INDEX($K$5:K267,MATCH(C268&amp;"#"&amp;(J268-1),$L$5:L267,0)),0)&gt;0,IFERROR(INDEX($K$5:K267,MATCH(C268&amp;"#"&amp;(J268-1),$L$5:L267,0)),0)+1,1),IF(IFERROR(INDEX($K$5:K267,MATCH(C268&amp;"#"&amp;(J268-1),$L$5:L267,0)),0)&lt;0,IFERROR(INDEX($K$5:K267,MATCH(C268&amp;"#"&amp;(J268-1),$L$5:L267,0)),0)-1,-1)))</f>
        <v/>
      </c>
      <c r="L268">
        <f>IF(J268="","",C268&amp;"#"&amp;J268)</f>
        <v/>
      </c>
    </row>
    <row r="269">
      <c r="B269" s="46" t="n"/>
      <c r="E269" s="47" t="n"/>
      <c r="G269" s="48">
        <f>IF(F269="W",(E269-1)*100,IF(F269="L",-100,IF(F269="V",0,"")))</f>
        <v/>
      </c>
      <c r="I269">
        <f>IF(AND(A269&lt;&gt;"",F269&lt;&gt;"V",E269&gt;0),LN(E269),0)</f>
        <v/>
      </c>
      <c r="J269">
        <f>IF(OR(C269="",F269="",F269="V"),"",COUNTIFS($C$5:C269,C269,$F$5:F269,"W")+COUNTIFS($C$5:C269,C269,$F$5:F269,"L"))</f>
        <v/>
      </c>
      <c r="K269">
        <f>IF(J269="","",IF(F269="W",IF(IFERROR(INDEX($K$5:K268,MATCH(C269&amp;"#"&amp;(J269-1),$L$5:L268,0)),0)&gt;0,IFERROR(INDEX($K$5:K268,MATCH(C269&amp;"#"&amp;(J269-1),$L$5:L268,0)),0)+1,1),IF(IFERROR(INDEX($K$5:K268,MATCH(C269&amp;"#"&amp;(J269-1),$L$5:L268,0)),0)&lt;0,IFERROR(INDEX($K$5:K268,MATCH(C269&amp;"#"&amp;(J269-1),$L$5:L268,0)),0)-1,-1)))</f>
        <v/>
      </c>
      <c r="L269">
        <f>IF(J269="","",C269&amp;"#"&amp;J269)</f>
        <v/>
      </c>
    </row>
    <row r="270">
      <c r="B270" s="46" t="n"/>
      <c r="E270" s="47" t="n"/>
      <c r="G270" s="48">
        <f>IF(F270="W",(E270-1)*100,IF(F270="L",-100,IF(F270="V",0,"")))</f>
        <v/>
      </c>
      <c r="I270">
        <f>IF(AND(A270&lt;&gt;"",F270&lt;&gt;"V",E270&gt;0),LN(E270),0)</f>
        <v/>
      </c>
      <c r="J270">
        <f>IF(OR(C270="",F270="",F270="V"),"",COUNTIFS($C$5:C270,C270,$F$5:F270,"W")+COUNTIFS($C$5:C270,C270,$F$5:F270,"L"))</f>
        <v/>
      </c>
      <c r="K270">
        <f>IF(J270="","",IF(F270="W",IF(IFERROR(INDEX($K$5:K269,MATCH(C270&amp;"#"&amp;(J270-1),$L$5:L269,0)),0)&gt;0,IFERROR(INDEX($K$5:K269,MATCH(C270&amp;"#"&amp;(J270-1),$L$5:L269,0)),0)+1,1),IF(IFERROR(INDEX($K$5:K269,MATCH(C270&amp;"#"&amp;(J270-1),$L$5:L269,0)),0)&lt;0,IFERROR(INDEX($K$5:K269,MATCH(C270&amp;"#"&amp;(J270-1),$L$5:L269,0)),0)-1,-1)))</f>
        <v/>
      </c>
      <c r="L270">
        <f>IF(J270="","",C270&amp;"#"&amp;J270)</f>
        <v/>
      </c>
    </row>
    <row r="271">
      <c r="B271" s="46" t="n"/>
      <c r="E271" s="47" t="n"/>
      <c r="G271" s="48">
        <f>IF(F271="W",(E271-1)*100,IF(F271="L",-100,IF(F271="V",0,"")))</f>
        <v/>
      </c>
      <c r="I271">
        <f>IF(AND(A271&lt;&gt;"",F271&lt;&gt;"V",E271&gt;0),LN(E271),0)</f>
        <v/>
      </c>
      <c r="J271">
        <f>IF(OR(C271="",F271="",F271="V"),"",COUNTIFS($C$5:C271,C271,$F$5:F271,"W")+COUNTIFS($C$5:C271,C271,$F$5:F271,"L"))</f>
        <v/>
      </c>
      <c r="K271">
        <f>IF(J271="","",IF(F271="W",IF(IFERROR(INDEX($K$5:K270,MATCH(C271&amp;"#"&amp;(J271-1),$L$5:L270,0)),0)&gt;0,IFERROR(INDEX($K$5:K270,MATCH(C271&amp;"#"&amp;(J271-1),$L$5:L270,0)),0)+1,1),IF(IFERROR(INDEX($K$5:K270,MATCH(C271&amp;"#"&amp;(J271-1),$L$5:L270,0)),0)&lt;0,IFERROR(INDEX($K$5:K270,MATCH(C271&amp;"#"&amp;(J271-1),$L$5:L270,0)),0)-1,-1)))</f>
        <v/>
      </c>
      <c r="L271">
        <f>IF(J271="","",C271&amp;"#"&amp;J271)</f>
        <v/>
      </c>
    </row>
    <row r="272">
      <c r="B272" s="46" t="n"/>
      <c r="E272" s="47" t="n"/>
      <c r="G272" s="48">
        <f>IF(F272="W",(E272-1)*100,IF(F272="L",-100,IF(F272="V",0,"")))</f>
        <v/>
      </c>
      <c r="I272">
        <f>IF(AND(A272&lt;&gt;"",F272&lt;&gt;"V",E272&gt;0),LN(E272),0)</f>
        <v/>
      </c>
      <c r="J272">
        <f>IF(OR(C272="",F272="",F272="V"),"",COUNTIFS($C$5:C272,C272,$F$5:F272,"W")+COUNTIFS($C$5:C272,C272,$F$5:F272,"L"))</f>
        <v/>
      </c>
      <c r="K272">
        <f>IF(J272="","",IF(F272="W",IF(IFERROR(INDEX($K$5:K271,MATCH(C272&amp;"#"&amp;(J272-1),$L$5:L271,0)),0)&gt;0,IFERROR(INDEX($K$5:K271,MATCH(C272&amp;"#"&amp;(J272-1),$L$5:L271,0)),0)+1,1),IF(IFERROR(INDEX($K$5:K271,MATCH(C272&amp;"#"&amp;(J272-1),$L$5:L271,0)),0)&lt;0,IFERROR(INDEX($K$5:K271,MATCH(C272&amp;"#"&amp;(J272-1),$L$5:L271,0)),0)-1,-1)))</f>
        <v/>
      </c>
      <c r="L272">
        <f>IF(J272="","",C272&amp;"#"&amp;J272)</f>
        <v/>
      </c>
    </row>
    <row r="273">
      <c r="B273" s="46" t="n"/>
      <c r="E273" s="47" t="n"/>
      <c r="G273" s="48">
        <f>IF(F273="W",(E273-1)*100,IF(F273="L",-100,IF(F273="V",0,"")))</f>
        <v/>
      </c>
      <c r="I273">
        <f>IF(AND(A273&lt;&gt;"",F273&lt;&gt;"V",E273&gt;0),LN(E273),0)</f>
        <v/>
      </c>
      <c r="J273">
        <f>IF(OR(C273="",F273="",F273="V"),"",COUNTIFS($C$5:C273,C273,$F$5:F273,"W")+COUNTIFS($C$5:C273,C273,$F$5:F273,"L"))</f>
        <v/>
      </c>
      <c r="K273">
        <f>IF(J273="","",IF(F273="W",IF(IFERROR(INDEX($K$5:K272,MATCH(C273&amp;"#"&amp;(J273-1),$L$5:L272,0)),0)&gt;0,IFERROR(INDEX($K$5:K272,MATCH(C273&amp;"#"&amp;(J273-1),$L$5:L272,0)),0)+1,1),IF(IFERROR(INDEX($K$5:K272,MATCH(C273&amp;"#"&amp;(J273-1),$L$5:L272,0)),0)&lt;0,IFERROR(INDEX($K$5:K272,MATCH(C273&amp;"#"&amp;(J273-1),$L$5:L272,0)),0)-1,-1)))</f>
        <v/>
      </c>
      <c r="L273">
        <f>IF(J273="","",C273&amp;"#"&amp;J273)</f>
        <v/>
      </c>
    </row>
    <row r="274">
      <c r="B274" s="46" t="n"/>
      <c r="E274" s="47" t="n"/>
      <c r="G274" s="48">
        <f>IF(F274="W",(E274-1)*100,IF(F274="L",-100,IF(F274="V",0,"")))</f>
        <v/>
      </c>
      <c r="I274">
        <f>IF(AND(A274&lt;&gt;"",F274&lt;&gt;"V",E274&gt;0),LN(E274),0)</f>
        <v/>
      </c>
      <c r="J274">
        <f>IF(OR(C274="",F274="",F274="V"),"",COUNTIFS($C$5:C274,C274,$F$5:F274,"W")+COUNTIFS($C$5:C274,C274,$F$5:F274,"L"))</f>
        <v/>
      </c>
      <c r="K274">
        <f>IF(J274="","",IF(F274="W",IF(IFERROR(INDEX($K$5:K273,MATCH(C274&amp;"#"&amp;(J274-1),$L$5:L273,0)),0)&gt;0,IFERROR(INDEX($K$5:K273,MATCH(C274&amp;"#"&amp;(J274-1),$L$5:L273,0)),0)+1,1),IF(IFERROR(INDEX($K$5:K273,MATCH(C274&amp;"#"&amp;(J274-1),$L$5:L273,0)),0)&lt;0,IFERROR(INDEX($K$5:K273,MATCH(C274&amp;"#"&amp;(J274-1),$L$5:L273,0)),0)-1,-1)))</f>
        <v/>
      </c>
      <c r="L274">
        <f>IF(J274="","",C274&amp;"#"&amp;J274)</f>
        <v/>
      </c>
    </row>
    <row r="275">
      <c r="B275" s="46" t="n"/>
      <c r="E275" s="47" t="n"/>
      <c r="G275" s="48">
        <f>IF(F275="W",(E275-1)*100,IF(F275="L",-100,IF(F275="V",0,"")))</f>
        <v/>
      </c>
      <c r="I275">
        <f>IF(AND(A275&lt;&gt;"",F275&lt;&gt;"V",E275&gt;0),LN(E275),0)</f>
        <v/>
      </c>
      <c r="J275">
        <f>IF(OR(C275="",F275="",F275="V"),"",COUNTIFS($C$5:C275,C275,$F$5:F275,"W")+COUNTIFS($C$5:C275,C275,$F$5:F275,"L"))</f>
        <v/>
      </c>
      <c r="K275">
        <f>IF(J275="","",IF(F275="W",IF(IFERROR(INDEX($K$5:K274,MATCH(C275&amp;"#"&amp;(J275-1),$L$5:L274,0)),0)&gt;0,IFERROR(INDEX($K$5:K274,MATCH(C275&amp;"#"&amp;(J275-1),$L$5:L274,0)),0)+1,1),IF(IFERROR(INDEX($K$5:K274,MATCH(C275&amp;"#"&amp;(J275-1),$L$5:L274,0)),0)&lt;0,IFERROR(INDEX($K$5:K274,MATCH(C275&amp;"#"&amp;(J275-1),$L$5:L274,0)),0)-1,-1)))</f>
        <v/>
      </c>
      <c r="L275">
        <f>IF(J275="","",C275&amp;"#"&amp;J275)</f>
        <v/>
      </c>
    </row>
    <row r="276">
      <c r="B276" s="46" t="n"/>
      <c r="E276" s="47" t="n"/>
      <c r="G276" s="48">
        <f>IF(F276="W",(E276-1)*100,IF(F276="L",-100,IF(F276="V",0,"")))</f>
        <v/>
      </c>
      <c r="I276">
        <f>IF(AND(A276&lt;&gt;"",F276&lt;&gt;"V",E276&gt;0),LN(E276),0)</f>
        <v/>
      </c>
      <c r="J276">
        <f>IF(OR(C276="",F276="",F276="V"),"",COUNTIFS($C$5:C276,C276,$F$5:F276,"W")+COUNTIFS($C$5:C276,C276,$F$5:F276,"L"))</f>
        <v/>
      </c>
      <c r="K276">
        <f>IF(J276="","",IF(F276="W",IF(IFERROR(INDEX($K$5:K275,MATCH(C276&amp;"#"&amp;(J276-1),$L$5:L275,0)),0)&gt;0,IFERROR(INDEX($K$5:K275,MATCH(C276&amp;"#"&amp;(J276-1),$L$5:L275,0)),0)+1,1),IF(IFERROR(INDEX($K$5:K275,MATCH(C276&amp;"#"&amp;(J276-1),$L$5:L275,0)),0)&lt;0,IFERROR(INDEX($K$5:K275,MATCH(C276&amp;"#"&amp;(J276-1),$L$5:L275,0)),0)-1,-1)))</f>
        <v/>
      </c>
      <c r="L276">
        <f>IF(J276="","",C276&amp;"#"&amp;J276)</f>
        <v/>
      </c>
    </row>
    <row r="277">
      <c r="B277" s="46" t="n"/>
      <c r="E277" s="47" t="n"/>
      <c r="G277" s="48">
        <f>IF(F277="W",(E277-1)*100,IF(F277="L",-100,IF(F277="V",0,"")))</f>
        <v/>
      </c>
      <c r="I277">
        <f>IF(AND(A277&lt;&gt;"",F277&lt;&gt;"V",E277&gt;0),LN(E277),0)</f>
        <v/>
      </c>
      <c r="J277">
        <f>IF(OR(C277="",F277="",F277="V"),"",COUNTIFS($C$5:C277,C277,$F$5:F277,"W")+COUNTIFS($C$5:C277,C277,$F$5:F277,"L"))</f>
        <v/>
      </c>
      <c r="K277">
        <f>IF(J277="","",IF(F277="W",IF(IFERROR(INDEX($K$5:K276,MATCH(C277&amp;"#"&amp;(J277-1),$L$5:L276,0)),0)&gt;0,IFERROR(INDEX($K$5:K276,MATCH(C277&amp;"#"&amp;(J277-1),$L$5:L276,0)),0)+1,1),IF(IFERROR(INDEX($K$5:K276,MATCH(C277&amp;"#"&amp;(J277-1),$L$5:L276,0)),0)&lt;0,IFERROR(INDEX($K$5:K276,MATCH(C277&amp;"#"&amp;(J277-1),$L$5:L276,0)),0)-1,-1)))</f>
        <v/>
      </c>
      <c r="L277">
        <f>IF(J277="","",C277&amp;"#"&amp;J277)</f>
        <v/>
      </c>
    </row>
    <row r="278">
      <c r="B278" s="46" t="n"/>
      <c r="E278" s="47" t="n"/>
      <c r="G278" s="48">
        <f>IF(F278="W",(E278-1)*100,IF(F278="L",-100,IF(F278="V",0,"")))</f>
        <v/>
      </c>
      <c r="I278">
        <f>IF(AND(A278&lt;&gt;"",F278&lt;&gt;"V",E278&gt;0),LN(E278),0)</f>
        <v/>
      </c>
      <c r="J278">
        <f>IF(OR(C278="",F278="",F278="V"),"",COUNTIFS($C$5:C278,C278,$F$5:F278,"W")+COUNTIFS($C$5:C278,C278,$F$5:F278,"L"))</f>
        <v/>
      </c>
      <c r="K278">
        <f>IF(J278="","",IF(F278="W",IF(IFERROR(INDEX($K$5:K277,MATCH(C278&amp;"#"&amp;(J278-1),$L$5:L277,0)),0)&gt;0,IFERROR(INDEX($K$5:K277,MATCH(C278&amp;"#"&amp;(J278-1),$L$5:L277,0)),0)+1,1),IF(IFERROR(INDEX($K$5:K277,MATCH(C278&amp;"#"&amp;(J278-1),$L$5:L277,0)),0)&lt;0,IFERROR(INDEX($K$5:K277,MATCH(C278&amp;"#"&amp;(J278-1),$L$5:L277,0)),0)-1,-1)))</f>
        <v/>
      </c>
      <c r="L278">
        <f>IF(J278="","",C278&amp;"#"&amp;J278)</f>
        <v/>
      </c>
    </row>
    <row r="279">
      <c r="B279" s="46" t="n"/>
      <c r="E279" s="47" t="n"/>
      <c r="G279" s="48">
        <f>IF(F279="W",(E279-1)*100,IF(F279="L",-100,IF(F279="V",0,"")))</f>
        <v/>
      </c>
      <c r="I279">
        <f>IF(AND(A279&lt;&gt;"",F279&lt;&gt;"V",E279&gt;0),LN(E279),0)</f>
        <v/>
      </c>
      <c r="J279">
        <f>IF(OR(C279="",F279="",F279="V"),"",COUNTIFS($C$5:C279,C279,$F$5:F279,"W")+COUNTIFS($C$5:C279,C279,$F$5:F279,"L"))</f>
        <v/>
      </c>
      <c r="K279">
        <f>IF(J279="","",IF(F279="W",IF(IFERROR(INDEX($K$5:K278,MATCH(C279&amp;"#"&amp;(J279-1),$L$5:L278,0)),0)&gt;0,IFERROR(INDEX($K$5:K278,MATCH(C279&amp;"#"&amp;(J279-1),$L$5:L278,0)),0)+1,1),IF(IFERROR(INDEX($K$5:K278,MATCH(C279&amp;"#"&amp;(J279-1),$L$5:L278,0)),0)&lt;0,IFERROR(INDEX($K$5:K278,MATCH(C279&amp;"#"&amp;(J279-1),$L$5:L278,0)),0)-1,-1)))</f>
        <v/>
      </c>
      <c r="L279">
        <f>IF(J279="","",C279&amp;"#"&amp;J279)</f>
        <v/>
      </c>
    </row>
    <row r="280">
      <c r="B280" s="46" t="n"/>
      <c r="E280" s="47" t="n"/>
      <c r="G280" s="48">
        <f>IF(F280="W",(E280-1)*100,IF(F280="L",-100,IF(F280="V",0,"")))</f>
        <v/>
      </c>
      <c r="I280">
        <f>IF(AND(A280&lt;&gt;"",F280&lt;&gt;"V",E280&gt;0),LN(E280),0)</f>
        <v/>
      </c>
      <c r="J280">
        <f>IF(OR(C280="",F280="",F280="V"),"",COUNTIFS($C$5:C280,C280,$F$5:F280,"W")+COUNTIFS($C$5:C280,C280,$F$5:F280,"L"))</f>
        <v/>
      </c>
      <c r="K280">
        <f>IF(J280="","",IF(F280="W",IF(IFERROR(INDEX($K$5:K279,MATCH(C280&amp;"#"&amp;(J280-1),$L$5:L279,0)),0)&gt;0,IFERROR(INDEX($K$5:K279,MATCH(C280&amp;"#"&amp;(J280-1),$L$5:L279,0)),0)+1,1),IF(IFERROR(INDEX($K$5:K279,MATCH(C280&amp;"#"&amp;(J280-1),$L$5:L279,0)),0)&lt;0,IFERROR(INDEX($K$5:K279,MATCH(C280&amp;"#"&amp;(J280-1),$L$5:L279,0)),0)-1,-1)))</f>
        <v/>
      </c>
      <c r="L280">
        <f>IF(J280="","",C280&amp;"#"&amp;J280)</f>
        <v/>
      </c>
    </row>
    <row r="281">
      <c r="B281" s="46" t="n"/>
      <c r="E281" s="47" t="n"/>
      <c r="G281" s="48">
        <f>IF(F281="W",(E281-1)*100,IF(F281="L",-100,IF(F281="V",0,"")))</f>
        <v/>
      </c>
      <c r="I281">
        <f>IF(AND(A281&lt;&gt;"",F281&lt;&gt;"V",E281&gt;0),LN(E281),0)</f>
        <v/>
      </c>
      <c r="J281">
        <f>IF(OR(C281="",F281="",F281="V"),"",COUNTIFS($C$5:C281,C281,$F$5:F281,"W")+COUNTIFS($C$5:C281,C281,$F$5:F281,"L"))</f>
        <v/>
      </c>
      <c r="K281">
        <f>IF(J281="","",IF(F281="W",IF(IFERROR(INDEX($K$5:K280,MATCH(C281&amp;"#"&amp;(J281-1),$L$5:L280,0)),0)&gt;0,IFERROR(INDEX($K$5:K280,MATCH(C281&amp;"#"&amp;(J281-1),$L$5:L280,0)),0)+1,1),IF(IFERROR(INDEX($K$5:K280,MATCH(C281&amp;"#"&amp;(J281-1),$L$5:L280,0)),0)&lt;0,IFERROR(INDEX($K$5:K280,MATCH(C281&amp;"#"&amp;(J281-1),$L$5:L280,0)),0)-1,-1)))</f>
        <v/>
      </c>
      <c r="L281">
        <f>IF(J281="","",C281&amp;"#"&amp;J281)</f>
        <v/>
      </c>
    </row>
    <row r="282">
      <c r="B282" s="46" t="n"/>
      <c r="E282" s="47" t="n"/>
      <c r="G282" s="48">
        <f>IF(F282="W",(E282-1)*100,IF(F282="L",-100,IF(F282="V",0,"")))</f>
        <v/>
      </c>
      <c r="I282">
        <f>IF(AND(A282&lt;&gt;"",F282&lt;&gt;"V",E282&gt;0),LN(E282),0)</f>
        <v/>
      </c>
      <c r="J282">
        <f>IF(OR(C282="",F282="",F282="V"),"",COUNTIFS($C$5:C282,C282,$F$5:F282,"W")+COUNTIFS($C$5:C282,C282,$F$5:F282,"L"))</f>
        <v/>
      </c>
      <c r="K282">
        <f>IF(J282="","",IF(F282="W",IF(IFERROR(INDEX($K$5:K281,MATCH(C282&amp;"#"&amp;(J282-1),$L$5:L281,0)),0)&gt;0,IFERROR(INDEX($K$5:K281,MATCH(C282&amp;"#"&amp;(J282-1),$L$5:L281,0)),0)+1,1),IF(IFERROR(INDEX($K$5:K281,MATCH(C282&amp;"#"&amp;(J282-1),$L$5:L281,0)),0)&lt;0,IFERROR(INDEX($K$5:K281,MATCH(C282&amp;"#"&amp;(J282-1),$L$5:L281,0)),0)-1,-1)))</f>
        <v/>
      </c>
      <c r="L282">
        <f>IF(J282="","",C282&amp;"#"&amp;J282)</f>
        <v/>
      </c>
    </row>
    <row r="283">
      <c r="B283" s="46" t="n"/>
      <c r="E283" s="47" t="n"/>
      <c r="G283" s="48">
        <f>IF(F283="W",(E283-1)*100,IF(F283="L",-100,IF(F283="V",0,"")))</f>
        <v/>
      </c>
      <c r="I283">
        <f>IF(AND(A283&lt;&gt;"",F283&lt;&gt;"V",E283&gt;0),LN(E283),0)</f>
        <v/>
      </c>
      <c r="J283">
        <f>IF(OR(C283="",F283="",F283="V"),"",COUNTIFS($C$5:C283,C283,$F$5:F283,"W")+COUNTIFS($C$5:C283,C283,$F$5:F283,"L"))</f>
        <v/>
      </c>
      <c r="K283">
        <f>IF(J283="","",IF(F283="W",IF(IFERROR(INDEX($K$5:K282,MATCH(C283&amp;"#"&amp;(J283-1),$L$5:L282,0)),0)&gt;0,IFERROR(INDEX($K$5:K282,MATCH(C283&amp;"#"&amp;(J283-1),$L$5:L282,0)),0)+1,1),IF(IFERROR(INDEX($K$5:K282,MATCH(C283&amp;"#"&amp;(J283-1),$L$5:L282,0)),0)&lt;0,IFERROR(INDEX($K$5:K282,MATCH(C283&amp;"#"&amp;(J283-1),$L$5:L282,0)),0)-1,-1)))</f>
        <v/>
      </c>
      <c r="L283">
        <f>IF(J283="","",C283&amp;"#"&amp;J283)</f>
        <v/>
      </c>
    </row>
    <row r="284">
      <c r="B284" s="46" t="n"/>
      <c r="E284" s="47" t="n"/>
      <c r="G284" s="48">
        <f>IF(F284="W",(E284-1)*100,IF(F284="L",-100,IF(F284="V",0,"")))</f>
        <v/>
      </c>
      <c r="I284">
        <f>IF(AND(A284&lt;&gt;"",F284&lt;&gt;"V",E284&gt;0),LN(E284),0)</f>
        <v/>
      </c>
      <c r="J284">
        <f>IF(OR(C284="",F284="",F284="V"),"",COUNTIFS($C$5:C284,C284,$F$5:F284,"W")+COUNTIFS($C$5:C284,C284,$F$5:F284,"L"))</f>
        <v/>
      </c>
      <c r="K284">
        <f>IF(J284="","",IF(F284="W",IF(IFERROR(INDEX($K$5:K283,MATCH(C284&amp;"#"&amp;(J284-1),$L$5:L283,0)),0)&gt;0,IFERROR(INDEX($K$5:K283,MATCH(C284&amp;"#"&amp;(J284-1),$L$5:L283,0)),0)+1,1),IF(IFERROR(INDEX($K$5:K283,MATCH(C284&amp;"#"&amp;(J284-1),$L$5:L283,0)),0)&lt;0,IFERROR(INDEX($K$5:K283,MATCH(C284&amp;"#"&amp;(J284-1),$L$5:L283,0)),0)-1,-1)))</f>
        <v/>
      </c>
      <c r="L284">
        <f>IF(J284="","",C284&amp;"#"&amp;J284)</f>
        <v/>
      </c>
    </row>
    <row r="285">
      <c r="B285" s="46" t="n"/>
      <c r="E285" s="47" t="n"/>
      <c r="G285" s="48">
        <f>IF(F285="W",(E285-1)*100,IF(F285="L",-100,IF(F285="V",0,"")))</f>
        <v/>
      </c>
      <c r="I285">
        <f>IF(AND(A285&lt;&gt;"",F285&lt;&gt;"V",E285&gt;0),LN(E285),0)</f>
        <v/>
      </c>
      <c r="J285">
        <f>IF(OR(C285="",F285="",F285="V"),"",COUNTIFS($C$5:C285,C285,$F$5:F285,"W")+COUNTIFS($C$5:C285,C285,$F$5:F285,"L"))</f>
        <v/>
      </c>
      <c r="K285">
        <f>IF(J285="","",IF(F285="W",IF(IFERROR(INDEX($K$5:K284,MATCH(C285&amp;"#"&amp;(J285-1),$L$5:L284,0)),0)&gt;0,IFERROR(INDEX($K$5:K284,MATCH(C285&amp;"#"&amp;(J285-1),$L$5:L284,0)),0)+1,1),IF(IFERROR(INDEX($K$5:K284,MATCH(C285&amp;"#"&amp;(J285-1),$L$5:L284,0)),0)&lt;0,IFERROR(INDEX($K$5:K284,MATCH(C285&amp;"#"&amp;(J285-1),$L$5:L284,0)),0)-1,-1)))</f>
        <v/>
      </c>
      <c r="L285">
        <f>IF(J285="","",C285&amp;"#"&amp;J285)</f>
        <v/>
      </c>
    </row>
    <row r="286">
      <c r="B286" s="46" t="n"/>
      <c r="E286" s="47" t="n"/>
      <c r="G286" s="48">
        <f>IF(F286="W",(E286-1)*100,IF(F286="L",-100,IF(F286="V",0,"")))</f>
        <v/>
      </c>
      <c r="I286">
        <f>IF(AND(A286&lt;&gt;"",F286&lt;&gt;"V",E286&gt;0),LN(E286),0)</f>
        <v/>
      </c>
      <c r="J286">
        <f>IF(OR(C286="",F286="",F286="V"),"",COUNTIFS($C$5:C286,C286,$F$5:F286,"W")+COUNTIFS($C$5:C286,C286,$F$5:F286,"L"))</f>
        <v/>
      </c>
      <c r="K286">
        <f>IF(J286="","",IF(F286="W",IF(IFERROR(INDEX($K$5:K285,MATCH(C286&amp;"#"&amp;(J286-1),$L$5:L285,0)),0)&gt;0,IFERROR(INDEX($K$5:K285,MATCH(C286&amp;"#"&amp;(J286-1),$L$5:L285,0)),0)+1,1),IF(IFERROR(INDEX($K$5:K285,MATCH(C286&amp;"#"&amp;(J286-1),$L$5:L285,0)),0)&lt;0,IFERROR(INDEX($K$5:K285,MATCH(C286&amp;"#"&amp;(J286-1),$L$5:L285,0)),0)-1,-1)))</f>
        <v/>
      </c>
      <c r="L286">
        <f>IF(J286="","",C286&amp;"#"&amp;J286)</f>
        <v/>
      </c>
    </row>
    <row r="287">
      <c r="B287" s="46" t="n"/>
      <c r="E287" s="47" t="n"/>
      <c r="G287" s="48">
        <f>IF(F287="W",(E287-1)*100,IF(F287="L",-100,IF(F287="V",0,"")))</f>
        <v/>
      </c>
      <c r="I287">
        <f>IF(AND(A287&lt;&gt;"",F287&lt;&gt;"V",E287&gt;0),LN(E287),0)</f>
        <v/>
      </c>
      <c r="J287">
        <f>IF(OR(C287="",F287="",F287="V"),"",COUNTIFS($C$5:C287,C287,$F$5:F287,"W")+COUNTIFS($C$5:C287,C287,$F$5:F287,"L"))</f>
        <v/>
      </c>
      <c r="K287">
        <f>IF(J287="","",IF(F287="W",IF(IFERROR(INDEX($K$5:K286,MATCH(C287&amp;"#"&amp;(J287-1),$L$5:L286,0)),0)&gt;0,IFERROR(INDEX($K$5:K286,MATCH(C287&amp;"#"&amp;(J287-1),$L$5:L286,0)),0)+1,1),IF(IFERROR(INDEX($K$5:K286,MATCH(C287&amp;"#"&amp;(J287-1),$L$5:L286,0)),0)&lt;0,IFERROR(INDEX($K$5:K286,MATCH(C287&amp;"#"&amp;(J287-1),$L$5:L286,0)),0)-1,-1)))</f>
        <v/>
      </c>
      <c r="L287">
        <f>IF(J287="","",C287&amp;"#"&amp;J287)</f>
        <v/>
      </c>
    </row>
    <row r="288">
      <c r="B288" s="46" t="n"/>
      <c r="E288" s="47" t="n"/>
      <c r="G288" s="48">
        <f>IF(F288="W",(E288-1)*100,IF(F288="L",-100,IF(F288="V",0,"")))</f>
        <v/>
      </c>
      <c r="I288">
        <f>IF(AND(A288&lt;&gt;"",F288&lt;&gt;"V",E288&gt;0),LN(E288),0)</f>
        <v/>
      </c>
      <c r="J288">
        <f>IF(OR(C288="",F288="",F288="V"),"",COUNTIFS($C$5:C288,C288,$F$5:F288,"W")+COUNTIFS($C$5:C288,C288,$F$5:F288,"L"))</f>
        <v/>
      </c>
      <c r="K288">
        <f>IF(J288="","",IF(F288="W",IF(IFERROR(INDEX($K$5:K287,MATCH(C288&amp;"#"&amp;(J288-1),$L$5:L287,0)),0)&gt;0,IFERROR(INDEX($K$5:K287,MATCH(C288&amp;"#"&amp;(J288-1),$L$5:L287,0)),0)+1,1),IF(IFERROR(INDEX($K$5:K287,MATCH(C288&amp;"#"&amp;(J288-1),$L$5:L287,0)),0)&lt;0,IFERROR(INDEX($K$5:K287,MATCH(C288&amp;"#"&amp;(J288-1),$L$5:L287,0)),0)-1,-1)))</f>
        <v/>
      </c>
      <c r="L288">
        <f>IF(J288="","",C288&amp;"#"&amp;J288)</f>
        <v/>
      </c>
    </row>
    <row r="289">
      <c r="B289" s="46" t="n"/>
      <c r="E289" s="47" t="n"/>
      <c r="G289" s="48">
        <f>IF(F289="W",(E289-1)*100,IF(F289="L",-100,IF(F289="V",0,"")))</f>
        <v/>
      </c>
      <c r="I289">
        <f>IF(AND(A289&lt;&gt;"",F289&lt;&gt;"V",E289&gt;0),LN(E289),0)</f>
        <v/>
      </c>
      <c r="J289">
        <f>IF(OR(C289="",F289="",F289="V"),"",COUNTIFS($C$5:C289,C289,$F$5:F289,"W")+COUNTIFS($C$5:C289,C289,$F$5:F289,"L"))</f>
        <v/>
      </c>
      <c r="K289">
        <f>IF(J289="","",IF(F289="W",IF(IFERROR(INDEX($K$5:K288,MATCH(C289&amp;"#"&amp;(J289-1),$L$5:L288,0)),0)&gt;0,IFERROR(INDEX($K$5:K288,MATCH(C289&amp;"#"&amp;(J289-1),$L$5:L288,0)),0)+1,1),IF(IFERROR(INDEX($K$5:K288,MATCH(C289&amp;"#"&amp;(J289-1),$L$5:L288,0)),0)&lt;0,IFERROR(INDEX($K$5:K288,MATCH(C289&amp;"#"&amp;(J289-1),$L$5:L288,0)),0)-1,-1)))</f>
        <v/>
      </c>
      <c r="L289">
        <f>IF(J289="","",C289&amp;"#"&amp;J289)</f>
        <v/>
      </c>
    </row>
    <row r="290">
      <c r="B290" s="46" t="n"/>
      <c r="E290" s="47" t="n"/>
      <c r="G290" s="48">
        <f>IF(F290="W",(E290-1)*100,IF(F290="L",-100,IF(F290="V",0,"")))</f>
        <v/>
      </c>
      <c r="I290">
        <f>IF(AND(A290&lt;&gt;"",F290&lt;&gt;"V",E290&gt;0),LN(E290),0)</f>
        <v/>
      </c>
      <c r="J290">
        <f>IF(OR(C290="",F290="",F290="V"),"",COUNTIFS($C$5:C290,C290,$F$5:F290,"W")+COUNTIFS($C$5:C290,C290,$F$5:F290,"L"))</f>
        <v/>
      </c>
      <c r="K290">
        <f>IF(J290="","",IF(F290="W",IF(IFERROR(INDEX($K$5:K289,MATCH(C290&amp;"#"&amp;(J290-1),$L$5:L289,0)),0)&gt;0,IFERROR(INDEX($K$5:K289,MATCH(C290&amp;"#"&amp;(J290-1),$L$5:L289,0)),0)+1,1),IF(IFERROR(INDEX($K$5:K289,MATCH(C290&amp;"#"&amp;(J290-1),$L$5:L289,0)),0)&lt;0,IFERROR(INDEX($K$5:K289,MATCH(C290&amp;"#"&amp;(J290-1),$L$5:L289,0)),0)-1,-1)))</f>
        <v/>
      </c>
      <c r="L290">
        <f>IF(J290="","",C290&amp;"#"&amp;J290)</f>
        <v/>
      </c>
    </row>
    <row r="291">
      <c r="B291" s="46" t="n"/>
      <c r="E291" s="47" t="n"/>
      <c r="G291" s="48">
        <f>IF(F291="W",(E291-1)*100,IF(F291="L",-100,IF(F291="V",0,"")))</f>
        <v/>
      </c>
      <c r="I291">
        <f>IF(AND(A291&lt;&gt;"",F291&lt;&gt;"V",E291&gt;0),LN(E291),0)</f>
        <v/>
      </c>
      <c r="J291">
        <f>IF(OR(C291="",F291="",F291="V"),"",COUNTIFS($C$5:C291,C291,$F$5:F291,"W")+COUNTIFS($C$5:C291,C291,$F$5:F291,"L"))</f>
        <v/>
      </c>
      <c r="K291">
        <f>IF(J291="","",IF(F291="W",IF(IFERROR(INDEX($K$5:K290,MATCH(C291&amp;"#"&amp;(J291-1),$L$5:L290,0)),0)&gt;0,IFERROR(INDEX($K$5:K290,MATCH(C291&amp;"#"&amp;(J291-1),$L$5:L290,0)),0)+1,1),IF(IFERROR(INDEX($K$5:K290,MATCH(C291&amp;"#"&amp;(J291-1),$L$5:L290,0)),0)&lt;0,IFERROR(INDEX($K$5:K290,MATCH(C291&amp;"#"&amp;(J291-1),$L$5:L290,0)),0)-1,-1)))</f>
        <v/>
      </c>
      <c r="L291">
        <f>IF(J291="","",C291&amp;"#"&amp;J291)</f>
        <v/>
      </c>
    </row>
    <row r="292">
      <c r="B292" s="46" t="n"/>
      <c r="E292" s="47" t="n"/>
      <c r="G292" s="48">
        <f>IF(F292="W",(E292-1)*100,IF(F292="L",-100,IF(F292="V",0,"")))</f>
        <v/>
      </c>
      <c r="I292">
        <f>IF(AND(A292&lt;&gt;"",F292&lt;&gt;"V",E292&gt;0),LN(E292),0)</f>
        <v/>
      </c>
      <c r="J292">
        <f>IF(OR(C292="",F292="",F292="V"),"",COUNTIFS($C$5:C292,C292,$F$5:F292,"W")+COUNTIFS($C$5:C292,C292,$F$5:F292,"L"))</f>
        <v/>
      </c>
      <c r="K292">
        <f>IF(J292="","",IF(F292="W",IF(IFERROR(INDEX($K$5:K291,MATCH(C292&amp;"#"&amp;(J292-1),$L$5:L291,0)),0)&gt;0,IFERROR(INDEX($K$5:K291,MATCH(C292&amp;"#"&amp;(J292-1),$L$5:L291,0)),0)+1,1),IF(IFERROR(INDEX($K$5:K291,MATCH(C292&amp;"#"&amp;(J292-1),$L$5:L291,0)),0)&lt;0,IFERROR(INDEX($K$5:K291,MATCH(C292&amp;"#"&amp;(J292-1),$L$5:L291,0)),0)-1,-1)))</f>
        <v/>
      </c>
      <c r="L292">
        <f>IF(J292="","",C292&amp;"#"&amp;J292)</f>
        <v/>
      </c>
    </row>
    <row r="293">
      <c r="B293" s="46" t="n"/>
      <c r="E293" s="47" t="n"/>
      <c r="G293" s="48">
        <f>IF(F293="W",(E293-1)*100,IF(F293="L",-100,IF(F293="V",0,"")))</f>
        <v/>
      </c>
      <c r="I293">
        <f>IF(AND(A293&lt;&gt;"",F293&lt;&gt;"V",E293&gt;0),LN(E293),0)</f>
        <v/>
      </c>
      <c r="J293">
        <f>IF(OR(C293="",F293="",F293="V"),"",COUNTIFS($C$5:C293,C293,$F$5:F293,"W")+COUNTIFS($C$5:C293,C293,$F$5:F293,"L"))</f>
        <v/>
      </c>
      <c r="K293">
        <f>IF(J293="","",IF(F293="W",IF(IFERROR(INDEX($K$5:K292,MATCH(C293&amp;"#"&amp;(J293-1),$L$5:L292,0)),0)&gt;0,IFERROR(INDEX($K$5:K292,MATCH(C293&amp;"#"&amp;(J293-1),$L$5:L292,0)),0)+1,1),IF(IFERROR(INDEX($K$5:K292,MATCH(C293&amp;"#"&amp;(J293-1),$L$5:L292,0)),0)&lt;0,IFERROR(INDEX($K$5:K292,MATCH(C293&amp;"#"&amp;(J293-1),$L$5:L292,0)),0)-1,-1)))</f>
        <v/>
      </c>
      <c r="L293">
        <f>IF(J293="","",C293&amp;"#"&amp;J293)</f>
        <v/>
      </c>
    </row>
    <row r="294">
      <c r="B294" s="46" t="n"/>
      <c r="E294" s="47" t="n"/>
      <c r="G294" s="48">
        <f>IF(F294="W",(E294-1)*100,IF(F294="L",-100,IF(F294="V",0,"")))</f>
        <v/>
      </c>
      <c r="I294">
        <f>IF(AND(A294&lt;&gt;"",F294&lt;&gt;"V",E294&gt;0),LN(E294),0)</f>
        <v/>
      </c>
      <c r="J294">
        <f>IF(OR(C294="",F294="",F294="V"),"",COUNTIFS($C$5:C294,C294,$F$5:F294,"W")+COUNTIFS($C$5:C294,C294,$F$5:F294,"L"))</f>
        <v/>
      </c>
      <c r="K294">
        <f>IF(J294="","",IF(F294="W",IF(IFERROR(INDEX($K$5:K293,MATCH(C294&amp;"#"&amp;(J294-1),$L$5:L293,0)),0)&gt;0,IFERROR(INDEX($K$5:K293,MATCH(C294&amp;"#"&amp;(J294-1),$L$5:L293,0)),0)+1,1),IF(IFERROR(INDEX($K$5:K293,MATCH(C294&amp;"#"&amp;(J294-1),$L$5:L293,0)),0)&lt;0,IFERROR(INDEX($K$5:K293,MATCH(C294&amp;"#"&amp;(J294-1),$L$5:L293,0)),0)-1,-1)))</f>
        <v/>
      </c>
      <c r="L294">
        <f>IF(J294="","",C294&amp;"#"&amp;J294)</f>
        <v/>
      </c>
    </row>
    <row r="295">
      <c r="B295" s="46" t="n"/>
      <c r="E295" s="47" t="n"/>
      <c r="G295" s="48">
        <f>IF(F295="W",(E295-1)*100,IF(F295="L",-100,IF(F295="V",0,"")))</f>
        <v/>
      </c>
      <c r="I295">
        <f>IF(AND(A295&lt;&gt;"",F295&lt;&gt;"V",E295&gt;0),LN(E295),0)</f>
        <v/>
      </c>
      <c r="J295">
        <f>IF(OR(C295="",F295="",F295="V"),"",COUNTIFS($C$5:C295,C295,$F$5:F295,"W")+COUNTIFS($C$5:C295,C295,$F$5:F295,"L"))</f>
        <v/>
      </c>
      <c r="K295">
        <f>IF(J295="","",IF(F295="W",IF(IFERROR(INDEX($K$5:K294,MATCH(C295&amp;"#"&amp;(J295-1),$L$5:L294,0)),0)&gt;0,IFERROR(INDEX($K$5:K294,MATCH(C295&amp;"#"&amp;(J295-1),$L$5:L294,0)),0)+1,1),IF(IFERROR(INDEX($K$5:K294,MATCH(C295&amp;"#"&amp;(J295-1),$L$5:L294,0)),0)&lt;0,IFERROR(INDEX($K$5:K294,MATCH(C295&amp;"#"&amp;(J295-1),$L$5:L294,0)),0)-1,-1)))</f>
        <v/>
      </c>
      <c r="L295">
        <f>IF(J295="","",C295&amp;"#"&amp;J295)</f>
        <v/>
      </c>
    </row>
    <row r="296">
      <c r="B296" s="46" t="n"/>
      <c r="E296" s="47" t="n"/>
      <c r="G296" s="48">
        <f>IF(F296="W",(E296-1)*100,IF(F296="L",-100,IF(F296="V",0,"")))</f>
        <v/>
      </c>
      <c r="I296">
        <f>IF(AND(A296&lt;&gt;"",F296&lt;&gt;"V",E296&gt;0),LN(E296),0)</f>
        <v/>
      </c>
      <c r="J296">
        <f>IF(OR(C296="",F296="",F296="V"),"",COUNTIFS($C$5:C296,C296,$F$5:F296,"W")+COUNTIFS($C$5:C296,C296,$F$5:F296,"L"))</f>
        <v/>
      </c>
      <c r="K296">
        <f>IF(J296="","",IF(F296="W",IF(IFERROR(INDEX($K$5:K295,MATCH(C296&amp;"#"&amp;(J296-1),$L$5:L295,0)),0)&gt;0,IFERROR(INDEX($K$5:K295,MATCH(C296&amp;"#"&amp;(J296-1),$L$5:L295,0)),0)+1,1),IF(IFERROR(INDEX($K$5:K295,MATCH(C296&amp;"#"&amp;(J296-1),$L$5:L295,0)),0)&lt;0,IFERROR(INDEX($K$5:K295,MATCH(C296&amp;"#"&amp;(J296-1),$L$5:L295,0)),0)-1,-1)))</f>
        <v/>
      </c>
      <c r="L296">
        <f>IF(J296="","",C296&amp;"#"&amp;J296)</f>
        <v/>
      </c>
    </row>
    <row r="297">
      <c r="B297" s="46" t="n"/>
      <c r="E297" s="47" t="n"/>
      <c r="G297" s="48">
        <f>IF(F297="W",(E297-1)*100,IF(F297="L",-100,IF(F297="V",0,"")))</f>
        <v/>
      </c>
      <c r="I297">
        <f>IF(AND(A297&lt;&gt;"",F297&lt;&gt;"V",E297&gt;0),LN(E297),0)</f>
        <v/>
      </c>
      <c r="J297">
        <f>IF(OR(C297="",F297="",F297="V"),"",COUNTIFS($C$5:C297,C297,$F$5:F297,"W")+COUNTIFS($C$5:C297,C297,$F$5:F297,"L"))</f>
        <v/>
      </c>
      <c r="K297">
        <f>IF(J297="","",IF(F297="W",IF(IFERROR(INDEX($K$5:K296,MATCH(C297&amp;"#"&amp;(J297-1),$L$5:L296,0)),0)&gt;0,IFERROR(INDEX($K$5:K296,MATCH(C297&amp;"#"&amp;(J297-1),$L$5:L296,0)),0)+1,1),IF(IFERROR(INDEX($K$5:K296,MATCH(C297&amp;"#"&amp;(J297-1),$L$5:L296,0)),0)&lt;0,IFERROR(INDEX($K$5:K296,MATCH(C297&amp;"#"&amp;(J297-1),$L$5:L296,0)),0)-1,-1)))</f>
        <v/>
      </c>
      <c r="L297">
        <f>IF(J297="","",C297&amp;"#"&amp;J297)</f>
        <v/>
      </c>
    </row>
    <row r="298">
      <c r="B298" s="46" t="n"/>
      <c r="E298" s="47" t="n"/>
      <c r="G298" s="48">
        <f>IF(F298="W",(E298-1)*100,IF(F298="L",-100,IF(F298="V",0,"")))</f>
        <v/>
      </c>
      <c r="I298">
        <f>IF(AND(A298&lt;&gt;"",F298&lt;&gt;"V",E298&gt;0),LN(E298),0)</f>
        <v/>
      </c>
      <c r="J298">
        <f>IF(OR(C298="",F298="",F298="V"),"",COUNTIFS($C$5:C298,C298,$F$5:F298,"W")+COUNTIFS($C$5:C298,C298,$F$5:F298,"L"))</f>
        <v/>
      </c>
      <c r="K298">
        <f>IF(J298="","",IF(F298="W",IF(IFERROR(INDEX($K$5:K297,MATCH(C298&amp;"#"&amp;(J298-1),$L$5:L297,0)),0)&gt;0,IFERROR(INDEX($K$5:K297,MATCH(C298&amp;"#"&amp;(J298-1),$L$5:L297,0)),0)+1,1),IF(IFERROR(INDEX($K$5:K297,MATCH(C298&amp;"#"&amp;(J298-1),$L$5:L297,0)),0)&lt;0,IFERROR(INDEX($K$5:K297,MATCH(C298&amp;"#"&amp;(J298-1),$L$5:L297,0)),0)-1,-1)))</f>
        <v/>
      </c>
      <c r="L298">
        <f>IF(J298="","",C298&amp;"#"&amp;J298)</f>
        <v/>
      </c>
    </row>
    <row r="299">
      <c r="B299" s="46" t="n"/>
      <c r="E299" s="47" t="n"/>
      <c r="G299" s="48">
        <f>IF(F299="W",(E299-1)*100,IF(F299="L",-100,IF(F299="V",0,"")))</f>
        <v/>
      </c>
      <c r="I299">
        <f>IF(AND(A299&lt;&gt;"",F299&lt;&gt;"V",E299&gt;0),LN(E299),0)</f>
        <v/>
      </c>
      <c r="J299">
        <f>IF(OR(C299="",F299="",F299="V"),"",COUNTIFS($C$5:C299,C299,$F$5:F299,"W")+COUNTIFS($C$5:C299,C299,$F$5:F299,"L"))</f>
        <v/>
      </c>
      <c r="K299">
        <f>IF(J299="","",IF(F299="W",IF(IFERROR(INDEX($K$5:K298,MATCH(C299&amp;"#"&amp;(J299-1),$L$5:L298,0)),0)&gt;0,IFERROR(INDEX($K$5:K298,MATCH(C299&amp;"#"&amp;(J299-1),$L$5:L298,0)),0)+1,1),IF(IFERROR(INDEX($K$5:K298,MATCH(C299&amp;"#"&amp;(J299-1),$L$5:L298,0)),0)&lt;0,IFERROR(INDEX($K$5:K298,MATCH(C299&amp;"#"&amp;(J299-1),$L$5:L298,0)),0)-1,-1)))</f>
        <v/>
      </c>
      <c r="L299">
        <f>IF(J299="","",C299&amp;"#"&amp;J299)</f>
        <v/>
      </c>
    </row>
    <row r="300">
      <c r="B300" s="46" t="n"/>
      <c r="E300" s="47" t="n"/>
      <c r="G300" s="48">
        <f>IF(F300="W",(E300-1)*100,IF(F300="L",-100,IF(F300="V",0,"")))</f>
        <v/>
      </c>
      <c r="I300">
        <f>IF(AND(A300&lt;&gt;"",F300&lt;&gt;"V",E300&gt;0),LN(E300),0)</f>
        <v/>
      </c>
      <c r="J300">
        <f>IF(OR(C300="",F300="",F300="V"),"",COUNTIFS($C$5:C300,C300,$F$5:F300,"W")+COUNTIFS($C$5:C300,C300,$F$5:F300,"L"))</f>
        <v/>
      </c>
      <c r="K300">
        <f>IF(J300="","",IF(F300="W",IF(IFERROR(INDEX($K$5:K299,MATCH(C300&amp;"#"&amp;(J300-1),$L$5:L299,0)),0)&gt;0,IFERROR(INDEX($K$5:K299,MATCH(C300&amp;"#"&amp;(J300-1),$L$5:L299,0)),0)+1,1),IF(IFERROR(INDEX($K$5:K299,MATCH(C300&amp;"#"&amp;(J300-1),$L$5:L299,0)),0)&lt;0,IFERROR(INDEX($K$5:K299,MATCH(C300&amp;"#"&amp;(J300-1),$L$5:L299,0)),0)-1,-1)))</f>
        <v/>
      </c>
      <c r="L300">
        <f>IF(J300="","",C300&amp;"#"&amp;J300)</f>
        <v/>
      </c>
    </row>
    <row r="301">
      <c r="B301" s="46" t="n"/>
      <c r="E301" s="47" t="n"/>
      <c r="G301" s="48">
        <f>IF(F301="W",(E301-1)*100,IF(F301="L",-100,IF(F301="V",0,"")))</f>
        <v/>
      </c>
      <c r="I301">
        <f>IF(AND(A301&lt;&gt;"",F301&lt;&gt;"V",E301&gt;0),LN(E301),0)</f>
        <v/>
      </c>
      <c r="J301">
        <f>IF(OR(C301="",F301="",F301="V"),"",COUNTIFS($C$5:C301,C301,$F$5:F301,"W")+COUNTIFS($C$5:C301,C301,$F$5:F301,"L"))</f>
        <v/>
      </c>
      <c r="K301">
        <f>IF(J301="","",IF(F301="W",IF(IFERROR(INDEX($K$5:K300,MATCH(C301&amp;"#"&amp;(J301-1),$L$5:L300,0)),0)&gt;0,IFERROR(INDEX($K$5:K300,MATCH(C301&amp;"#"&amp;(J301-1),$L$5:L300,0)),0)+1,1),IF(IFERROR(INDEX($K$5:K300,MATCH(C301&amp;"#"&amp;(J301-1),$L$5:L300,0)),0)&lt;0,IFERROR(INDEX($K$5:K300,MATCH(C301&amp;"#"&amp;(J301-1),$L$5:L300,0)),0)-1,-1)))</f>
        <v/>
      </c>
      <c r="L301">
        <f>IF(J301="","",C301&amp;"#"&amp;J301)</f>
        <v/>
      </c>
    </row>
    <row r="302">
      <c r="B302" s="46" t="n"/>
      <c r="E302" s="47" t="n"/>
      <c r="G302" s="48">
        <f>IF(F302="W",(E302-1)*100,IF(F302="L",-100,IF(F302="V",0,"")))</f>
        <v/>
      </c>
      <c r="I302">
        <f>IF(AND(A302&lt;&gt;"",F302&lt;&gt;"V",E302&gt;0),LN(E302),0)</f>
        <v/>
      </c>
      <c r="J302">
        <f>IF(OR(C302="",F302="",F302="V"),"",COUNTIFS($C$5:C302,C302,$F$5:F302,"W")+COUNTIFS($C$5:C302,C302,$F$5:F302,"L"))</f>
        <v/>
      </c>
      <c r="K302">
        <f>IF(J302="","",IF(F302="W",IF(IFERROR(INDEX($K$5:K301,MATCH(C302&amp;"#"&amp;(J302-1),$L$5:L301,0)),0)&gt;0,IFERROR(INDEX($K$5:K301,MATCH(C302&amp;"#"&amp;(J302-1),$L$5:L301,0)),0)+1,1),IF(IFERROR(INDEX($K$5:K301,MATCH(C302&amp;"#"&amp;(J302-1),$L$5:L301,0)),0)&lt;0,IFERROR(INDEX($K$5:K301,MATCH(C302&amp;"#"&amp;(J302-1),$L$5:L301,0)),0)-1,-1)))</f>
        <v/>
      </c>
      <c r="L302">
        <f>IF(J302="","",C302&amp;"#"&amp;J302)</f>
        <v/>
      </c>
    </row>
    <row r="303">
      <c r="B303" s="46" t="n"/>
      <c r="E303" s="47" t="n"/>
      <c r="G303" s="48">
        <f>IF(F303="W",(E303-1)*100,IF(F303="L",-100,IF(F303="V",0,"")))</f>
        <v/>
      </c>
      <c r="I303">
        <f>IF(AND(A303&lt;&gt;"",F303&lt;&gt;"V",E303&gt;0),LN(E303),0)</f>
        <v/>
      </c>
      <c r="J303">
        <f>IF(OR(C303="",F303="",F303="V"),"",COUNTIFS($C$5:C303,C303,$F$5:F303,"W")+COUNTIFS($C$5:C303,C303,$F$5:F303,"L"))</f>
        <v/>
      </c>
      <c r="K303">
        <f>IF(J303="","",IF(F303="W",IF(IFERROR(INDEX($K$5:K302,MATCH(C303&amp;"#"&amp;(J303-1),$L$5:L302,0)),0)&gt;0,IFERROR(INDEX($K$5:K302,MATCH(C303&amp;"#"&amp;(J303-1),$L$5:L302,0)),0)+1,1),IF(IFERROR(INDEX($K$5:K302,MATCH(C303&amp;"#"&amp;(J303-1),$L$5:L302,0)),0)&lt;0,IFERROR(INDEX($K$5:K302,MATCH(C303&amp;"#"&amp;(J303-1),$L$5:L302,0)),0)-1,-1)))</f>
        <v/>
      </c>
      <c r="L303">
        <f>IF(J303="","",C303&amp;"#"&amp;J303)</f>
        <v/>
      </c>
    </row>
    <row r="304">
      <c r="B304" s="46" t="n"/>
      <c r="E304" s="47" t="n"/>
      <c r="G304" s="48">
        <f>IF(F304="W",(E304-1)*100,IF(F304="L",-100,IF(F304="V",0,"")))</f>
        <v/>
      </c>
      <c r="I304">
        <f>IF(AND(A304&lt;&gt;"",F304&lt;&gt;"V",E304&gt;0),LN(E304),0)</f>
        <v/>
      </c>
      <c r="J304">
        <f>IF(OR(C304="",F304="",F304="V"),"",COUNTIFS($C$5:C304,C304,$F$5:F304,"W")+COUNTIFS($C$5:C304,C304,$F$5:F304,"L"))</f>
        <v/>
      </c>
      <c r="K304">
        <f>IF(J304="","",IF(F304="W",IF(IFERROR(INDEX($K$5:K303,MATCH(C304&amp;"#"&amp;(J304-1),$L$5:L303,0)),0)&gt;0,IFERROR(INDEX($K$5:K303,MATCH(C304&amp;"#"&amp;(J304-1),$L$5:L303,0)),0)+1,1),IF(IFERROR(INDEX($K$5:K303,MATCH(C304&amp;"#"&amp;(J304-1),$L$5:L303,0)),0)&lt;0,IFERROR(INDEX($K$5:K303,MATCH(C304&amp;"#"&amp;(J304-1),$L$5:L303,0)),0)-1,-1)))</f>
        <v/>
      </c>
      <c r="L304">
        <f>IF(J304="","",C304&amp;"#"&amp;J304)</f>
        <v/>
      </c>
    </row>
    <row r="305">
      <c r="B305" s="46" t="n"/>
      <c r="E305" s="47" t="n"/>
      <c r="G305" s="48">
        <f>IF(F305="W",(E305-1)*100,IF(F305="L",-100,IF(F305="V",0,"")))</f>
        <v/>
      </c>
      <c r="I305">
        <f>IF(AND(A305&lt;&gt;"",F305&lt;&gt;"V",E305&gt;0),LN(E305),0)</f>
        <v/>
      </c>
      <c r="J305">
        <f>IF(OR(C305="",F305="",F305="V"),"",COUNTIFS($C$5:C305,C305,$F$5:F305,"W")+COUNTIFS($C$5:C305,C305,$F$5:F305,"L"))</f>
        <v/>
      </c>
      <c r="K305">
        <f>IF(J305="","",IF(F305="W",IF(IFERROR(INDEX($K$5:K304,MATCH(C305&amp;"#"&amp;(J305-1),$L$5:L304,0)),0)&gt;0,IFERROR(INDEX($K$5:K304,MATCH(C305&amp;"#"&amp;(J305-1),$L$5:L304,0)),0)+1,1),IF(IFERROR(INDEX($K$5:K304,MATCH(C305&amp;"#"&amp;(J305-1),$L$5:L304,0)),0)&lt;0,IFERROR(INDEX($K$5:K304,MATCH(C305&amp;"#"&amp;(J305-1),$L$5:L304,0)),0)-1,-1)))</f>
        <v/>
      </c>
      <c r="L305">
        <f>IF(J305="","",C305&amp;"#"&amp;J305)</f>
        <v/>
      </c>
    </row>
    <row r="306">
      <c r="B306" s="46" t="n"/>
      <c r="E306" s="47" t="n"/>
      <c r="G306" s="48">
        <f>IF(F306="W",(E306-1)*100,IF(F306="L",-100,IF(F306="V",0,"")))</f>
        <v/>
      </c>
      <c r="I306">
        <f>IF(AND(A306&lt;&gt;"",F306&lt;&gt;"V",E306&gt;0),LN(E306),0)</f>
        <v/>
      </c>
      <c r="J306">
        <f>IF(OR(C306="",F306="",F306="V"),"",COUNTIFS($C$5:C306,C306,$F$5:F306,"W")+COUNTIFS($C$5:C306,C306,$F$5:F306,"L"))</f>
        <v/>
      </c>
      <c r="K306">
        <f>IF(J306="","",IF(F306="W",IF(IFERROR(INDEX($K$5:K305,MATCH(C306&amp;"#"&amp;(J306-1),$L$5:L305,0)),0)&gt;0,IFERROR(INDEX($K$5:K305,MATCH(C306&amp;"#"&amp;(J306-1),$L$5:L305,0)),0)+1,1),IF(IFERROR(INDEX($K$5:K305,MATCH(C306&amp;"#"&amp;(J306-1),$L$5:L305,0)),0)&lt;0,IFERROR(INDEX($K$5:K305,MATCH(C306&amp;"#"&amp;(J306-1),$L$5:L305,0)),0)-1,-1)))</f>
        <v/>
      </c>
      <c r="L306">
        <f>IF(J306="","",C306&amp;"#"&amp;J306)</f>
        <v/>
      </c>
    </row>
    <row r="307">
      <c r="B307" s="46" t="n"/>
      <c r="E307" s="47" t="n"/>
      <c r="G307" s="48">
        <f>IF(F307="W",(E307-1)*100,IF(F307="L",-100,IF(F307="V",0,"")))</f>
        <v/>
      </c>
      <c r="I307">
        <f>IF(AND(A307&lt;&gt;"",F307&lt;&gt;"V",E307&gt;0),LN(E307),0)</f>
        <v/>
      </c>
      <c r="J307">
        <f>IF(OR(C307="",F307="",F307="V"),"",COUNTIFS($C$5:C307,C307,$F$5:F307,"W")+COUNTIFS($C$5:C307,C307,$F$5:F307,"L"))</f>
        <v/>
      </c>
      <c r="K307">
        <f>IF(J307="","",IF(F307="W",IF(IFERROR(INDEX($K$5:K306,MATCH(C307&amp;"#"&amp;(J307-1),$L$5:L306,0)),0)&gt;0,IFERROR(INDEX($K$5:K306,MATCH(C307&amp;"#"&amp;(J307-1),$L$5:L306,0)),0)+1,1),IF(IFERROR(INDEX($K$5:K306,MATCH(C307&amp;"#"&amp;(J307-1),$L$5:L306,0)),0)&lt;0,IFERROR(INDEX($K$5:K306,MATCH(C307&amp;"#"&amp;(J307-1),$L$5:L306,0)),0)-1,-1)))</f>
        <v/>
      </c>
      <c r="L307">
        <f>IF(J307="","",C307&amp;"#"&amp;J307)</f>
        <v/>
      </c>
    </row>
    <row r="308">
      <c r="B308" s="46" t="n"/>
      <c r="E308" s="47" t="n"/>
      <c r="G308" s="48">
        <f>IF(F308="W",(E308-1)*100,IF(F308="L",-100,IF(F308="V",0,"")))</f>
        <v/>
      </c>
      <c r="I308">
        <f>IF(AND(A308&lt;&gt;"",F308&lt;&gt;"V",E308&gt;0),LN(E308),0)</f>
        <v/>
      </c>
      <c r="J308">
        <f>IF(OR(C308="",F308="",F308="V"),"",COUNTIFS($C$5:C308,C308,$F$5:F308,"W")+COUNTIFS($C$5:C308,C308,$F$5:F308,"L"))</f>
        <v/>
      </c>
      <c r="K308">
        <f>IF(J308="","",IF(F308="W",IF(IFERROR(INDEX($K$5:K307,MATCH(C308&amp;"#"&amp;(J308-1),$L$5:L307,0)),0)&gt;0,IFERROR(INDEX($K$5:K307,MATCH(C308&amp;"#"&amp;(J308-1),$L$5:L307,0)),0)+1,1),IF(IFERROR(INDEX($K$5:K307,MATCH(C308&amp;"#"&amp;(J308-1),$L$5:L307,0)),0)&lt;0,IFERROR(INDEX($K$5:K307,MATCH(C308&amp;"#"&amp;(J308-1),$L$5:L307,0)),0)-1,-1)))</f>
        <v/>
      </c>
      <c r="L308">
        <f>IF(J308="","",C308&amp;"#"&amp;J308)</f>
        <v/>
      </c>
    </row>
    <row r="309">
      <c r="B309" s="46" t="n"/>
      <c r="E309" s="47" t="n"/>
      <c r="G309" s="48">
        <f>IF(F309="W",(E309-1)*100,IF(F309="L",-100,IF(F309="V",0,"")))</f>
        <v/>
      </c>
      <c r="I309">
        <f>IF(AND(A309&lt;&gt;"",F309&lt;&gt;"V",E309&gt;0),LN(E309),0)</f>
        <v/>
      </c>
      <c r="J309">
        <f>IF(OR(C309="",F309="",F309="V"),"",COUNTIFS($C$5:C309,C309,$F$5:F309,"W")+COUNTIFS($C$5:C309,C309,$F$5:F309,"L"))</f>
        <v/>
      </c>
      <c r="K309">
        <f>IF(J309="","",IF(F309="W",IF(IFERROR(INDEX($K$5:K308,MATCH(C309&amp;"#"&amp;(J309-1),$L$5:L308,0)),0)&gt;0,IFERROR(INDEX($K$5:K308,MATCH(C309&amp;"#"&amp;(J309-1),$L$5:L308,0)),0)+1,1),IF(IFERROR(INDEX($K$5:K308,MATCH(C309&amp;"#"&amp;(J309-1),$L$5:L308,0)),0)&lt;0,IFERROR(INDEX($K$5:K308,MATCH(C309&amp;"#"&amp;(J309-1),$L$5:L308,0)),0)-1,-1)))</f>
        <v/>
      </c>
      <c r="L309">
        <f>IF(J309="","",C309&amp;"#"&amp;J309)</f>
        <v/>
      </c>
    </row>
    <row r="310">
      <c r="B310" s="46" t="n"/>
      <c r="E310" s="47" t="n"/>
      <c r="G310" s="48">
        <f>IF(F310="W",(E310-1)*100,IF(F310="L",-100,IF(F310="V",0,"")))</f>
        <v/>
      </c>
      <c r="I310">
        <f>IF(AND(A310&lt;&gt;"",F310&lt;&gt;"V",E310&gt;0),LN(E310),0)</f>
        <v/>
      </c>
      <c r="J310">
        <f>IF(OR(C310="",F310="",F310="V"),"",COUNTIFS($C$5:C310,C310,$F$5:F310,"W")+COUNTIFS($C$5:C310,C310,$F$5:F310,"L"))</f>
        <v/>
      </c>
      <c r="K310">
        <f>IF(J310="","",IF(F310="W",IF(IFERROR(INDEX($K$5:K309,MATCH(C310&amp;"#"&amp;(J310-1),$L$5:L309,0)),0)&gt;0,IFERROR(INDEX($K$5:K309,MATCH(C310&amp;"#"&amp;(J310-1),$L$5:L309,0)),0)+1,1),IF(IFERROR(INDEX($K$5:K309,MATCH(C310&amp;"#"&amp;(J310-1),$L$5:L309,0)),0)&lt;0,IFERROR(INDEX($K$5:K309,MATCH(C310&amp;"#"&amp;(J310-1),$L$5:L309,0)),0)-1,-1)))</f>
        <v/>
      </c>
      <c r="L310">
        <f>IF(J310="","",C310&amp;"#"&amp;J310)</f>
        <v/>
      </c>
    </row>
    <row r="311">
      <c r="B311" s="46" t="n"/>
      <c r="E311" s="47" t="n"/>
      <c r="G311" s="48">
        <f>IF(F311="W",(E311-1)*100,IF(F311="L",-100,IF(F311="V",0,"")))</f>
        <v/>
      </c>
      <c r="I311">
        <f>IF(AND(A311&lt;&gt;"",F311&lt;&gt;"V",E311&gt;0),LN(E311),0)</f>
        <v/>
      </c>
      <c r="J311">
        <f>IF(OR(C311="",F311="",F311="V"),"",COUNTIFS($C$5:C311,C311,$F$5:F311,"W")+COUNTIFS($C$5:C311,C311,$F$5:F311,"L"))</f>
        <v/>
      </c>
      <c r="K311">
        <f>IF(J311="","",IF(F311="W",IF(IFERROR(INDEX($K$5:K310,MATCH(C311&amp;"#"&amp;(J311-1),$L$5:L310,0)),0)&gt;0,IFERROR(INDEX($K$5:K310,MATCH(C311&amp;"#"&amp;(J311-1),$L$5:L310,0)),0)+1,1),IF(IFERROR(INDEX($K$5:K310,MATCH(C311&amp;"#"&amp;(J311-1),$L$5:L310,0)),0)&lt;0,IFERROR(INDEX($K$5:K310,MATCH(C311&amp;"#"&amp;(J311-1),$L$5:L310,0)),0)-1,-1)))</f>
        <v/>
      </c>
      <c r="L311">
        <f>IF(J311="","",C311&amp;"#"&amp;J311)</f>
        <v/>
      </c>
    </row>
    <row r="312">
      <c r="B312" s="46" t="n"/>
      <c r="E312" s="47" t="n"/>
      <c r="G312" s="48">
        <f>IF(F312="W",(E312-1)*100,IF(F312="L",-100,IF(F312="V",0,"")))</f>
        <v/>
      </c>
      <c r="I312">
        <f>IF(AND(A312&lt;&gt;"",F312&lt;&gt;"V",E312&gt;0),LN(E312),0)</f>
        <v/>
      </c>
      <c r="J312">
        <f>IF(OR(C312="",F312="",F312="V"),"",COUNTIFS($C$5:C312,C312,$F$5:F312,"W")+COUNTIFS($C$5:C312,C312,$F$5:F312,"L"))</f>
        <v/>
      </c>
      <c r="K312">
        <f>IF(J312="","",IF(F312="W",IF(IFERROR(INDEX($K$5:K311,MATCH(C312&amp;"#"&amp;(J312-1),$L$5:L311,0)),0)&gt;0,IFERROR(INDEX($K$5:K311,MATCH(C312&amp;"#"&amp;(J312-1),$L$5:L311,0)),0)+1,1),IF(IFERROR(INDEX($K$5:K311,MATCH(C312&amp;"#"&amp;(J312-1),$L$5:L311,0)),0)&lt;0,IFERROR(INDEX($K$5:K311,MATCH(C312&amp;"#"&amp;(J312-1),$L$5:L311,0)),0)-1,-1)))</f>
        <v/>
      </c>
      <c r="L312">
        <f>IF(J312="","",C312&amp;"#"&amp;J312)</f>
        <v/>
      </c>
    </row>
    <row r="313">
      <c r="B313" s="46" t="n"/>
      <c r="E313" s="47" t="n"/>
      <c r="G313" s="48">
        <f>IF(F313="W",(E313-1)*100,IF(F313="L",-100,IF(F313="V",0,"")))</f>
        <v/>
      </c>
      <c r="I313">
        <f>IF(AND(A313&lt;&gt;"",F313&lt;&gt;"V",E313&gt;0),LN(E313),0)</f>
        <v/>
      </c>
      <c r="J313">
        <f>IF(OR(C313="",F313="",F313="V"),"",COUNTIFS($C$5:C313,C313,$F$5:F313,"W")+COUNTIFS($C$5:C313,C313,$F$5:F313,"L"))</f>
        <v/>
      </c>
      <c r="K313">
        <f>IF(J313="","",IF(F313="W",IF(IFERROR(INDEX($K$5:K312,MATCH(C313&amp;"#"&amp;(J313-1),$L$5:L312,0)),0)&gt;0,IFERROR(INDEX($K$5:K312,MATCH(C313&amp;"#"&amp;(J313-1),$L$5:L312,0)),0)+1,1),IF(IFERROR(INDEX($K$5:K312,MATCH(C313&amp;"#"&amp;(J313-1),$L$5:L312,0)),0)&lt;0,IFERROR(INDEX($K$5:K312,MATCH(C313&amp;"#"&amp;(J313-1),$L$5:L312,0)),0)-1,-1)))</f>
        <v/>
      </c>
      <c r="L313">
        <f>IF(J313="","",C313&amp;"#"&amp;J313)</f>
        <v/>
      </c>
    </row>
    <row r="314">
      <c r="B314" s="46" t="n"/>
      <c r="E314" s="47" t="n"/>
      <c r="G314" s="48">
        <f>IF(F314="W",(E314-1)*100,IF(F314="L",-100,IF(F314="V",0,"")))</f>
        <v/>
      </c>
      <c r="I314">
        <f>IF(AND(A314&lt;&gt;"",F314&lt;&gt;"V",E314&gt;0),LN(E314),0)</f>
        <v/>
      </c>
      <c r="J314">
        <f>IF(OR(C314="",F314="",F314="V"),"",COUNTIFS($C$5:C314,C314,$F$5:F314,"W")+COUNTIFS($C$5:C314,C314,$F$5:F314,"L"))</f>
        <v/>
      </c>
      <c r="K314">
        <f>IF(J314="","",IF(F314="W",IF(IFERROR(INDEX($K$5:K313,MATCH(C314&amp;"#"&amp;(J314-1),$L$5:L313,0)),0)&gt;0,IFERROR(INDEX($K$5:K313,MATCH(C314&amp;"#"&amp;(J314-1),$L$5:L313,0)),0)+1,1),IF(IFERROR(INDEX($K$5:K313,MATCH(C314&amp;"#"&amp;(J314-1),$L$5:L313,0)),0)&lt;0,IFERROR(INDEX($K$5:K313,MATCH(C314&amp;"#"&amp;(J314-1),$L$5:L313,0)),0)-1,-1)))</f>
        <v/>
      </c>
      <c r="L314">
        <f>IF(J314="","",C314&amp;"#"&amp;J314)</f>
        <v/>
      </c>
    </row>
    <row r="315">
      <c r="B315" s="46" t="n"/>
      <c r="E315" s="47" t="n"/>
      <c r="G315" s="48">
        <f>IF(F315="W",(E315-1)*100,IF(F315="L",-100,IF(F315="V",0,"")))</f>
        <v/>
      </c>
      <c r="I315">
        <f>IF(AND(A315&lt;&gt;"",F315&lt;&gt;"V",E315&gt;0),LN(E315),0)</f>
        <v/>
      </c>
      <c r="J315">
        <f>IF(OR(C315="",F315="",F315="V"),"",COUNTIFS($C$5:C315,C315,$F$5:F315,"W")+COUNTIFS($C$5:C315,C315,$F$5:F315,"L"))</f>
        <v/>
      </c>
      <c r="K315">
        <f>IF(J315="","",IF(F315="W",IF(IFERROR(INDEX($K$5:K314,MATCH(C315&amp;"#"&amp;(J315-1),$L$5:L314,0)),0)&gt;0,IFERROR(INDEX($K$5:K314,MATCH(C315&amp;"#"&amp;(J315-1),$L$5:L314,0)),0)+1,1),IF(IFERROR(INDEX($K$5:K314,MATCH(C315&amp;"#"&amp;(J315-1),$L$5:L314,0)),0)&lt;0,IFERROR(INDEX($K$5:K314,MATCH(C315&amp;"#"&amp;(J315-1),$L$5:L314,0)),0)-1,-1)))</f>
        <v/>
      </c>
      <c r="L315">
        <f>IF(J315="","",C315&amp;"#"&amp;J315)</f>
        <v/>
      </c>
    </row>
    <row r="316">
      <c r="B316" s="46" t="n"/>
      <c r="E316" s="47" t="n"/>
      <c r="G316" s="48">
        <f>IF(F316="W",(E316-1)*100,IF(F316="L",-100,IF(F316="V",0,"")))</f>
        <v/>
      </c>
      <c r="I316">
        <f>IF(AND(A316&lt;&gt;"",F316&lt;&gt;"V",E316&gt;0),LN(E316),0)</f>
        <v/>
      </c>
      <c r="J316">
        <f>IF(OR(C316="",F316="",F316="V"),"",COUNTIFS($C$5:C316,C316,$F$5:F316,"W")+COUNTIFS($C$5:C316,C316,$F$5:F316,"L"))</f>
        <v/>
      </c>
      <c r="K316">
        <f>IF(J316="","",IF(F316="W",IF(IFERROR(INDEX($K$5:K315,MATCH(C316&amp;"#"&amp;(J316-1),$L$5:L315,0)),0)&gt;0,IFERROR(INDEX($K$5:K315,MATCH(C316&amp;"#"&amp;(J316-1),$L$5:L315,0)),0)+1,1),IF(IFERROR(INDEX($K$5:K315,MATCH(C316&amp;"#"&amp;(J316-1),$L$5:L315,0)),0)&lt;0,IFERROR(INDEX($K$5:K315,MATCH(C316&amp;"#"&amp;(J316-1),$L$5:L315,0)),0)-1,-1)))</f>
        <v/>
      </c>
      <c r="L316">
        <f>IF(J316="","",C316&amp;"#"&amp;J316)</f>
        <v/>
      </c>
    </row>
    <row r="317">
      <c r="B317" s="46" t="n"/>
      <c r="E317" s="47" t="n"/>
      <c r="G317" s="48">
        <f>IF(F317="W",(E317-1)*100,IF(F317="L",-100,IF(F317="V",0,"")))</f>
        <v/>
      </c>
      <c r="I317">
        <f>IF(AND(A317&lt;&gt;"",F317&lt;&gt;"V",E317&gt;0),LN(E317),0)</f>
        <v/>
      </c>
      <c r="J317">
        <f>IF(OR(C317="",F317="",F317="V"),"",COUNTIFS($C$5:C317,C317,$F$5:F317,"W")+COUNTIFS($C$5:C317,C317,$F$5:F317,"L"))</f>
        <v/>
      </c>
      <c r="K317">
        <f>IF(J317="","",IF(F317="W",IF(IFERROR(INDEX($K$5:K316,MATCH(C317&amp;"#"&amp;(J317-1),$L$5:L316,0)),0)&gt;0,IFERROR(INDEX($K$5:K316,MATCH(C317&amp;"#"&amp;(J317-1),$L$5:L316,0)),0)+1,1),IF(IFERROR(INDEX($K$5:K316,MATCH(C317&amp;"#"&amp;(J317-1),$L$5:L316,0)),0)&lt;0,IFERROR(INDEX($K$5:K316,MATCH(C317&amp;"#"&amp;(J317-1),$L$5:L316,0)),0)-1,-1)))</f>
        <v/>
      </c>
      <c r="L317">
        <f>IF(J317="","",C317&amp;"#"&amp;J317)</f>
        <v/>
      </c>
    </row>
    <row r="318">
      <c r="B318" s="46" t="n"/>
      <c r="E318" s="47" t="n"/>
      <c r="G318" s="48">
        <f>IF(F318="W",(E318-1)*100,IF(F318="L",-100,IF(F318="V",0,"")))</f>
        <v/>
      </c>
      <c r="I318">
        <f>IF(AND(A318&lt;&gt;"",F318&lt;&gt;"V",E318&gt;0),LN(E318),0)</f>
        <v/>
      </c>
      <c r="J318">
        <f>IF(OR(C318="",F318="",F318="V"),"",COUNTIFS($C$5:C318,C318,$F$5:F318,"W")+COUNTIFS($C$5:C318,C318,$F$5:F318,"L"))</f>
        <v/>
      </c>
      <c r="K318">
        <f>IF(J318="","",IF(F318="W",IF(IFERROR(INDEX($K$5:K317,MATCH(C318&amp;"#"&amp;(J318-1),$L$5:L317,0)),0)&gt;0,IFERROR(INDEX($K$5:K317,MATCH(C318&amp;"#"&amp;(J318-1),$L$5:L317,0)),0)+1,1),IF(IFERROR(INDEX($K$5:K317,MATCH(C318&amp;"#"&amp;(J318-1),$L$5:L317,0)),0)&lt;0,IFERROR(INDEX($K$5:K317,MATCH(C318&amp;"#"&amp;(J318-1),$L$5:L317,0)),0)-1,-1)))</f>
        <v/>
      </c>
      <c r="L318">
        <f>IF(J318="","",C318&amp;"#"&amp;J318)</f>
        <v/>
      </c>
    </row>
    <row r="319">
      <c r="B319" s="46" t="n"/>
      <c r="E319" s="47" t="n"/>
      <c r="G319" s="48">
        <f>IF(F319="W",(E319-1)*100,IF(F319="L",-100,IF(F319="V",0,"")))</f>
        <v/>
      </c>
      <c r="I319">
        <f>IF(AND(A319&lt;&gt;"",F319&lt;&gt;"V",E319&gt;0),LN(E319),0)</f>
        <v/>
      </c>
      <c r="J319">
        <f>IF(OR(C319="",F319="",F319="V"),"",COUNTIFS($C$5:C319,C319,$F$5:F319,"W")+COUNTIFS($C$5:C319,C319,$F$5:F319,"L"))</f>
        <v/>
      </c>
      <c r="K319">
        <f>IF(J319="","",IF(F319="W",IF(IFERROR(INDEX($K$5:K318,MATCH(C319&amp;"#"&amp;(J319-1),$L$5:L318,0)),0)&gt;0,IFERROR(INDEX($K$5:K318,MATCH(C319&amp;"#"&amp;(J319-1),$L$5:L318,0)),0)+1,1),IF(IFERROR(INDEX($K$5:K318,MATCH(C319&amp;"#"&amp;(J319-1),$L$5:L318,0)),0)&lt;0,IFERROR(INDEX($K$5:K318,MATCH(C319&amp;"#"&amp;(J319-1),$L$5:L318,0)),0)-1,-1)))</f>
        <v/>
      </c>
      <c r="L319">
        <f>IF(J319="","",C319&amp;"#"&amp;J319)</f>
        <v/>
      </c>
    </row>
    <row r="320">
      <c r="B320" s="46" t="n"/>
      <c r="E320" s="47" t="n"/>
      <c r="G320" s="48">
        <f>IF(F320="W",(E320-1)*100,IF(F320="L",-100,IF(F320="V",0,"")))</f>
        <v/>
      </c>
      <c r="I320">
        <f>IF(AND(A320&lt;&gt;"",F320&lt;&gt;"V",E320&gt;0),LN(E320),0)</f>
        <v/>
      </c>
      <c r="J320">
        <f>IF(OR(C320="",F320="",F320="V"),"",COUNTIFS($C$5:C320,C320,$F$5:F320,"W")+COUNTIFS($C$5:C320,C320,$F$5:F320,"L"))</f>
        <v/>
      </c>
      <c r="K320">
        <f>IF(J320="","",IF(F320="W",IF(IFERROR(INDEX($K$5:K319,MATCH(C320&amp;"#"&amp;(J320-1),$L$5:L319,0)),0)&gt;0,IFERROR(INDEX($K$5:K319,MATCH(C320&amp;"#"&amp;(J320-1),$L$5:L319,0)),0)+1,1),IF(IFERROR(INDEX($K$5:K319,MATCH(C320&amp;"#"&amp;(J320-1),$L$5:L319,0)),0)&lt;0,IFERROR(INDEX($K$5:K319,MATCH(C320&amp;"#"&amp;(J320-1),$L$5:L319,0)),0)-1,-1)))</f>
        <v/>
      </c>
      <c r="L320">
        <f>IF(J320="","",C320&amp;"#"&amp;J320)</f>
        <v/>
      </c>
    </row>
    <row r="321">
      <c r="B321" s="46" t="n"/>
      <c r="E321" s="47" t="n"/>
      <c r="G321" s="48">
        <f>IF(F321="W",(E321-1)*100,IF(F321="L",-100,IF(F321="V",0,"")))</f>
        <v/>
      </c>
      <c r="I321">
        <f>IF(AND(A321&lt;&gt;"",F321&lt;&gt;"V",E321&gt;0),LN(E321),0)</f>
        <v/>
      </c>
      <c r="J321">
        <f>IF(OR(C321="",F321="",F321="V"),"",COUNTIFS($C$5:C321,C321,$F$5:F321,"W")+COUNTIFS($C$5:C321,C321,$F$5:F321,"L"))</f>
        <v/>
      </c>
      <c r="K321">
        <f>IF(J321="","",IF(F321="W",IF(IFERROR(INDEX($K$5:K320,MATCH(C321&amp;"#"&amp;(J321-1),$L$5:L320,0)),0)&gt;0,IFERROR(INDEX($K$5:K320,MATCH(C321&amp;"#"&amp;(J321-1),$L$5:L320,0)),0)+1,1),IF(IFERROR(INDEX($K$5:K320,MATCH(C321&amp;"#"&amp;(J321-1),$L$5:L320,0)),0)&lt;0,IFERROR(INDEX($K$5:K320,MATCH(C321&amp;"#"&amp;(J321-1),$L$5:L320,0)),0)-1,-1)))</f>
        <v/>
      </c>
      <c r="L321">
        <f>IF(J321="","",C321&amp;"#"&amp;J321)</f>
        <v/>
      </c>
    </row>
    <row r="322">
      <c r="B322" s="46" t="n"/>
      <c r="E322" s="47" t="n"/>
      <c r="G322" s="48">
        <f>IF(F322="W",(E322-1)*100,IF(F322="L",-100,IF(F322="V",0,"")))</f>
        <v/>
      </c>
      <c r="I322">
        <f>IF(AND(A322&lt;&gt;"",F322&lt;&gt;"V",E322&gt;0),LN(E322),0)</f>
        <v/>
      </c>
      <c r="J322">
        <f>IF(OR(C322="",F322="",F322="V"),"",COUNTIFS($C$5:C322,C322,$F$5:F322,"W")+COUNTIFS($C$5:C322,C322,$F$5:F322,"L"))</f>
        <v/>
      </c>
      <c r="K322">
        <f>IF(J322="","",IF(F322="W",IF(IFERROR(INDEX($K$5:K321,MATCH(C322&amp;"#"&amp;(J322-1),$L$5:L321,0)),0)&gt;0,IFERROR(INDEX($K$5:K321,MATCH(C322&amp;"#"&amp;(J322-1),$L$5:L321,0)),0)+1,1),IF(IFERROR(INDEX($K$5:K321,MATCH(C322&amp;"#"&amp;(J322-1),$L$5:L321,0)),0)&lt;0,IFERROR(INDEX($K$5:K321,MATCH(C322&amp;"#"&amp;(J322-1),$L$5:L321,0)),0)-1,-1)))</f>
        <v/>
      </c>
      <c r="L322">
        <f>IF(J322="","",C322&amp;"#"&amp;J322)</f>
        <v/>
      </c>
    </row>
    <row r="323">
      <c r="B323" s="46" t="n"/>
      <c r="E323" s="47" t="n"/>
      <c r="G323" s="48">
        <f>IF(F323="W",(E323-1)*100,IF(F323="L",-100,IF(F323="V",0,"")))</f>
        <v/>
      </c>
      <c r="I323">
        <f>IF(AND(A323&lt;&gt;"",F323&lt;&gt;"V",E323&gt;0),LN(E323),0)</f>
        <v/>
      </c>
      <c r="J323">
        <f>IF(OR(C323="",F323="",F323="V"),"",COUNTIFS($C$5:C323,C323,$F$5:F323,"W")+COUNTIFS($C$5:C323,C323,$F$5:F323,"L"))</f>
        <v/>
      </c>
      <c r="K323">
        <f>IF(J323="","",IF(F323="W",IF(IFERROR(INDEX($K$5:K322,MATCH(C323&amp;"#"&amp;(J323-1),$L$5:L322,0)),0)&gt;0,IFERROR(INDEX($K$5:K322,MATCH(C323&amp;"#"&amp;(J323-1),$L$5:L322,0)),0)+1,1),IF(IFERROR(INDEX($K$5:K322,MATCH(C323&amp;"#"&amp;(J323-1),$L$5:L322,0)),0)&lt;0,IFERROR(INDEX($K$5:K322,MATCH(C323&amp;"#"&amp;(J323-1),$L$5:L322,0)),0)-1,-1)))</f>
        <v/>
      </c>
      <c r="L323">
        <f>IF(J323="","",C323&amp;"#"&amp;J323)</f>
        <v/>
      </c>
    </row>
    <row r="324">
      <c r="B324" s="46" t="n"/>
      <c r="E324" s="47" t="n"/>
      <c r="G324" s="48">
        <f>IF(F324="W",(E324-1)*100,IF(F324="L",-100,IF(F324="V",0,"")))</f>
        <v/>
      </c>
      <c r="I324">
        <f>IF(AND(A324&lt;&gt;"",F324&lt;&gt;"V",E324&gt;0),LN(E324),0)</f>
        <v/>
      </c>
      <c r="J324">
        <f>IF(OR(C324="",F324="",F324="V"),"",COUNTIFS($C$5:C324,C324,$F$5:F324,"W")+COUNTIFS($C$5:C324,C324,$F$5:F324,"L"))</f>
        <v/>
      </c>
      <c r="K324">
        <f>IF(J324="","",IF(F324="W",IF(IFERROR(INDEX($K$5:K323,MATCH(C324&amp;"#"&amp;(J324-1),$L$5:L323,0)),0)&gt;0,IFERROR(INDEX($K$5:K323,MATCH(C324&amp;"#"&amp;(J324-1),$L$5:L323,0)),0)+1,1),IF(IFERROR(INDEX($K$5:K323,MATCH(C324&amp;"#"&amp;(J324-1),$L$5:L323,0)),0)&lt;0,IFERROR(INDEX($K$5:K323,MATCH(C324&amp;"#"&amp;(J324-1),$L$5:L323,0)),0)-1,-1)))</f>
        <v/>
      </c>
      <c r="L324">
        <f>IF(J324="","",C324&amp;"#"&amp;J324)</f>
        <v/>
      </c>
    </row>
    <row r="325">
      <c r="B325" s="46" t="n"/>
      <c r="E325" s="47" t="n"/>
      <c r="G325" s="48">
        <f>IF(F325="W",(E325-1)*100,IF(F325="L",-100,IF(F325="V",0,"")))</f>
        <v/>
      </c>
      <c r="I325">
        <f>IF(AND(A325&lt;&gt;"",F325&lt;&gt;"V",E325&gt;0),LN(E325),0)</f>
        <v/>
      </c>
      <c r="J325">
        <f>IF(OR(C325="",F325="",F325="V"),"",COUNTIFS($C$5:C325,C325,$F$5:F325,"W")+COUNTIFS($C$5:C325,C325,$F$5:F325,"L"))</f>
        <v/>
      </c>
      <c r="K325">
        <f>IF(J325="","",IF(F325="W",IF(IFERROR(INDEX($K$5:K324,MATCH(C325&amp;"#"&amp;(J325-1),$L$5:L324,0)),0)&gt;0,IFERROR(INDEX($K$5:K324,MATCH(C325&amp;"#"&amp;(J325-1),$L$5:L324,0)),0)+1,1),IF(IFERROR(INDEX($K$5:K324,MATCH(C325&amp;"#"&amp;(J325-1),$L$5:L324,0)),0)&lt;0,IFERROR(INDEX($K$5:K324,MATCH(C325&amp;"#"&amp;(J325-1),$L$5:L324,0)),0)-1,-1)))</f>
        <v/>
      </c>
      <c r="L325">
        <f>IF(J325="","",C325&amp;"#"&amp;J325)</f>
        <v/>
      </c>
    </row>
    <row r="326">
      <c r="B326" s="46" t="n"/>
      <c r="E326" s="47" t="n"/>
      <c r="G326" s="48">
        <f>IF(F326="W",(E326-1)*100,IF(F326="L",-100,IF(F326="V",0,"")))</f>
        <v/>
      </c>
      <c r="I326">
        <f>IF(AND(A326&lt;&gt;"",F326&lt;&gt;"V",E326&gt;0),LN(E326),0)</f>
        <v/>
      </c>
      <c r="J326">
        <f>IF(OR(C326="",F326="",F326="V"),"",COUNTIFS($C$5:C326,C326,$F$5:F326,"W")+COUNTIFS($C$5:C326,C326,$F$5:F326,"L"))</f>
        <v/>
      </c>
      <c r="K326">
        <f>IF(J326="","",IF(F326="W",IF(IFERROR(INDEX($K$5:K325,MATCH(C326&amp;"#"&amp;(J326-1),$L$5:L325,0)),0)&gt;0,IFERROR(INDEX($K$5:K325,MATCH(C326&amp;"#"&amp;(J326-1),$L$5:L325,0)),0)+1,1),IF(IFERROR(INDEX($K$5:K325,MATCH(C326&amp;"#"&amp;(J326-1),$L$5:L325,0)),0)&lt;0,IFERROR(INDEX($K$5:K325,MATCH(C326&amp;"#"&amp;(J326-1),$L$5:L325,0)),0)-1,-1)))</f>
        <v/>
      </c>
      <c r="L326">
        <f>IF(J326="","",C326&amp;"#"&amp;J326)</f>
        <v/>
      </c>
    </row>
    <row r="327">
      <c r="B327" s="46" t="n"/>
      <c r="E327" s="47" t="n"/>
      <c r="G327" s="48">
        <f>IF(F327="W",(E327-1)*100,IF(F327="L",-100,IF(F327="V",0,"")))</f>
        <v/>
      </c>
      <c r="I327">
        <f>IF(AND(A327&lt;&gt;"",F327&lt;&gt;"V",E327&gt;0),LN(E327),0)</f>
        <v/>
      </c>
      <c r="J327">
        <f>IF(OR(C327="",F327="",F327="V"),"",COUNTIFS($C$5:C327,C327,$F$5:F327,"W")+COUNTIFS($C$5:C327,C327,$F$5:F327,"L"))</f>
        <v/>
      </c>
      <c r="K327">
        <f>IF(J327="","",IF(F327="W",IF(IFERROR(INDEX($K$5:K326,MATCH(C327&amp;"#"&amp;(J327-1),$L$5:L326,0)),0)&gt;0,IFERROR(INDEX($K$5:K326,MATCH(C327&amp;"#"&amp;(J327-1),$L$5:L326,0)),0)+1,1),IF(IFERROR(INDEX($K$5:K326,MATCH(C327&amp;"#"&amp;(J327-1),$L$5:L326,0)),0)&lt;0,IFERROR(INDEX($K$5:K326,MATCH(C327&amp;"#"&amp;(J327-1),$L$5:L326,0)),0)-1,-1)))</f>
        <v/>
      </c>
      <c r="L327">
        <f>IF(J327="","",C327&amp;"#"&amp;J327)</f>
        <v/>
      </c>
    </row>
    <row r="328">
      <c r="B328" s="46" t="n"/>
      <c r="E328" s="47" t="n"/>
      <c r="G328" s="48">
        <f>IF(F328="W",(E328-1)*100,IF(F328="L",-100,IF(F328="V",0,"")))</f>
        <v/>
      </c>
      <c r="I328">
        <f>IF(AND(A328&lt;&gt;"",F328&lt;&gt;"V",E328&gt;0),LN(E328),0)</f>
        <v/>
      </c>
      <c r="J328">
        <f>IF(OR(C328="",F328="",F328="V"),"",COUNTIFS($C$5:C328,C328,$F$5:F328,"W")+COUNTIFS($C$5:C328,C328,$F$5:F328,"L"))</f>
        <v/>
      </c>
      <c r="K328">
        <f>IF(J328="","",IF(F328="W",IF(IFERROR(INDEX($K$5:K327,MATCH(C328&amp;"#"&amp;(J328-1),$L$5:L327,0)),0)&gt;0,IFERROR(INDEX($K$5:K327,MATCH(C328&amp;"#"&amp;(J328-1),$L$5:L327,0)),0)+1,1),IF(IFERROR(INDEX($K$5:K327,MATCH(C328&amp;"#"&amp;(J328-1),$L$5:L327,0)),0)&lt;0,IFERROR(INDEX($K$5:K327,MATCH(C328&amp;"#"&amp;(J328-1),$L$5:L327,0)),0)-1,-1)))</f>
        <v/>
      </c>
      <c r="L328">
        <f>IF(J328="","",C328&amp;"#"&amp;J328)</f>
        <v/>
      </c>
    </row>
    <row r="329">
      <c r="B329" s="46" t="n"/>
      <c r="E329" s="47" t="n"/>
      <c r="G329" s="48">
        <f>IF(F329="W",(E329-1)*100,IF(F329="L",-100,IF(F329="V",0,"")))</f>
        <v/>
      </c>
      <c r="I329">
        <f>IF(AND(A329&lt;&gt;"",F329&lt;&gt;"V",E329&gt;0),LN(E329),0)</f>
        <v/>
      </c>
      <c r="J329">
        <f>IF(OR(C329="",F329="",F329="V"),"",COUNTIFS($C$5:C329,C329,$F$5:F329,"W")+COUNTIFS($C$5:C329,C329,$F$5:F329,"L"))</f>
        <v/>
      </c>
      <c r="K329">
        <f>IF(J329="","",IF(F329="W",IF(IFERROR(INDEX($K$5:K328,MATCH(C329&amp;"#"&amp;(J329-1),$L$5:L328,0)),0)&gt;0,IFERROR(INDEX($K$5:K328,MATCH(C329&amp;"#"&amp;(J329-1),$L$5:L328,0)),0)+1,1),IF(IFERROR(INDEX($K$5:K328,MATCH(C329&amp;"#"&amp;(J329-1),$L$5:L328,0)),0)&lt;0,IFERROR(INDEX($K$5:K328,MATCH(C329&amp;"#"&amp;(J329-1),$L$5:L328,0)),0)-1,-1)))</f>
        <v/>
      </c>
      <c r="L329">
        <f>IF(J329="","",C329&amp;"#"&amp;J329)</f>
        <v/>
      </c>
    </row>
    <row r="330">
      <c r="B330" s="46" t="n"/>
      <c r="E330" s="47" t="n"/>
      <c r="G330" s="48">
        <f>IF(F330="W",(E330-1)*100,IF(F330="L",-100,IF(F330="V",0,"")))</f>
        <v/>
      </c>
      <c r="I330">
        <f>IF(AND(A330&lt;&gt;"",F330&lt;&gt;"V",E330&gt;0),LN(E330),0)</f>
        <v/>
      </c>
      <c r="J330">
        <f>IF(OR(C330="",F330="",F330="V"),"",COUNTIFS($C$5:C330,C330,$F$5:F330,"W")+COUNTIFS($C$5:C330,C330,$F$5:F330,"L"))</f>
        <v/>
      </c>
      <c r="K330">
        <f>IF(J330="","",IF(F330="W",IF(IFERROR(INDEX($K$5:K329,MATCH(C330&amp;"#"&amp;(J330-1),$L$5:L329,0)),0)&gt;0,IFERROR(INDEX($K$5:K329,MATCH(C330&amp;"#"&amp;(J330-1),$L$5:L329,0)),0)+1,1),IF(IFERROR(INDEX($K$5:K329,MATCH(C330&amp;"#"&amp;(J330-1),$L$5:L329,0)),0)&lt;0,IFERROR(INDEX($K$5:K329,MATCH(C330&amp;"#"&amp;(J330-1),$L$5:L329,0)),0)-1,-1)))</f>
        <v/>
      </c>
      <c r="L330">
        <f>IF(J330="","",C330&amp;"#"&amp;J330)</f>
        <v/>
      </c>
    </row>
    <row r="331">
      <c r="B331" s="46" t="n"/>
      <c r="E331" s="47" t="n"/>
      <c r="G331" s="48">
        <f>IF(F331="W",(E331-1)*100,IF(F331="L",-100,IF(F331="V",0,"")))</f>
        <v/>
      </c>
      <c r="I331">
        <f>IF(AND(A331&lt;&gt;"",F331&lt;&gt;"V",E331&gt;0),LN(E331),0)</f>
        <v/>
      </c>
      <c r="J331">
        <f>IF(OR(C331="",F331="",F331="V"),"",COUNTIFS($C$5:C331,C331,$F$5:F331,"W")+COUNTIFS($C$5:C331,C331,$F$5:F331,"L"))</f>
        <v/>
      </c>
      <c r="K331">
        <f>IF(J331="","",IF(F331="W",IF(IFERROR(INDEX($K$5:K330,MATCH(C331&amp;"#"&amp;(J331-1),$L$5:L330,0)),0)&gt;0,IFERROR(INDEX($K$5:K330,MATCH(C331&amp;"#"&amp;(J331-1),$L$5:L330,0)),0)+1,1),IF(IFERROR(INDEX($K$5:K330,MATCH(C331&amp;"#"&amp;(J331-1),$L$5:L330,0)),0)&lt;0,IFERROR(INDEX($K$5:K330,MATCH(C331&amp;"#"&amp;(J331-1),$L$5:L330,0)),0)-1,-1)))</f>
        <v/>
      </c>
      <c r="L331">
        <f>IF(J331="","",C331&amp;"#"&amp;J331)</f>
        <v/>
      </c>
    </row>
    <row r="332">
      <c r="B332" s="46" t="n"/>
      <c r="E332" s="47" t="n"/>
      <c r="G332" s="48">
        <f>IF(F332="W",(E332-1)*100,IF(F332="L",-100,IF(F332="V",0,"")))</f>
        <v/>
      </c>
      <c r="I332">
        <f>IF(AND(A332&lt;&gt;"",F332&lt;&gt;"V",E332&gt;0),LN(E332),0)</f>
        <v/>
      </c>
      <c r="J332">
        <f>IF(OR(C332="",F332="",F332="V"),"",COUNTIFS($C$5:C332,C332,$F$5:F332,"W")+COUNTIFS($C$5:C332,C332,$F$5:F332,"L"))</f>
        <v/>
      </c>
      <c r="K332">
        <f>IF(J332="","",IF(F332="W",IF(IFERROR(INDEX($K$5:K331,MATCH(C332&amp;"#"&amp;(J332-1),$L$5:L331,0)),0)&gt;0,IFERROR(INDEX($K$5:K331,MATCH(C332&amp;"#"&amp;(J332-1),$L$5:L331,0)),0)+1,1),IF(IFERROR(INDEX($K$5:K331,MATCH(C332&amp;"#"&amp;(J332-1),$L$5:L331,0)),0)&lt;0,IFERROR(INDEX($K$5:K331,MATCH(C332&amp;"#"&amp;(J332-1),$L$5:L331,0)),0)-1,-1)))</f>
        <v/>
      </c>
      <c r="L332">
        <f>IF(J332="","",C332&amp;"#"&amp;J332)</f>
        <v/>
      </c>
    </row>
    <row r="333">
      <c r="B333" s="46" t="n"/>
      <c r="E333" s="47" t="n"/>
      <c r="G333" s="48">
        <f>IF(F333="W",(E333-1)*100,IF(F333="L",-100,IF(F333="V",0,"")))</f>
        <v/>
      </c>
      <c r="I333">
        <f>IF(AND(A333&lt;&gt;"",F333&lt;&gt;"V",E333&gt;0),LN(E333),0)</f>
        <v/>
      </c>
      <c r="J333">
        <f>IF(OR(C333="",F333="",F333="V"),"",COUNTIFS($C$5:C333,C333,$F$5:F333,"W")+COUNTIFS($C$5:C333,C333,$F$5:F333,"L"))</f>
        <v/>
      </c>
      <c r="K333">
        <f>IF(J333="","",IF(F333="W",IF(IFERROR(INDEX($K$5:K332,MATCH(C333&amp;"#"&amp;(J333-1),$L$5:L332,0)),0)&gt;0,IFERROR(INDEX($K$5:K332,MATCH(C333&amp;"#"&amp;(J333-1),$L$5:L332,0)),0)+1,1),IF(IFERROR(INDEX($K$5:K332,MATCH(C333&amp;"#"&amp;(J333-1),$L$5:L332,0)),0)&lt;0,IFERROR(INDEX($K$5:K332,MATCH(C333&amp;"#"&amp;(J333-1),$L$5:L332,0)),0)-1,-1)))</f>
        <v/>
      </c>
      <c r="L333">
        <f>IF(J333="","",C333&amp;"#"&amp;J333)</f>
        <v/>
      </c>
    </row>
    <row r="334">
      <c r="B334" s="46" t="n"/>
      <c r="E334" s="47" t="n"/>
      <c r="G334" s="48">
        <f>IF(F334="W",(E334-1)*100,IF(F334="L",-100,IF(F334="V",0,"")))</f>
        <v/>
      </c>
      <c r="I334">
        <f>IF(AND(A334&lt;&gt;"",F334&lt;&gt;"V",E334&gt;0),LN(E334),0)</f>
        <v/>
      </c>
      <c r="J334">
        <f>IF(OR(C334="",F334="",F334="V"),"",COUNTIFS($C$5:C334,C334,$F$5:F334,"W")+COUNTIFS($C$5:C334,C334,$F$5:F334,"L"))</f>
        <v/>
      </c>
      <c r="K334">
        <f>IF(J334="","",IF(F334="W",IF(IFERROR(INDEX($K$5:K333,MATCH(C334&amp;"#"&amp;(J334-1),$L$5:L333,0)),0)&gt;0,IFERROR(INDEX($K$5:K333,MATCH(C334&amp;"#"&amp;(J334-1),$L$5:L333,0)),0)+1,1),IF(IFERROR(INDEX($K$5:K333,MATCH(C334&amp;"#"&amp;(J334-1),$L$5:L333,0)),0)&lt;0,IFERROR(INDEX($K$5:K333,MATCH(C334&amp;"#"&amp;(J334-1),$L$5:L333,0)),0)-1,-1)))</f>
        <v/>
      </c>
      <c r="L334">
        <f>IF(J334="","",C334&amp;"#"&amp;J334)</f>
        <v/>
      </c>
    </row>
    <row r="335">
      <c r="B335" s="46" t="n"/>
      <c r="E335" s="47" t="n"/>
      <c r="G335" s="48">
        <f>IF(F335="W",(E335-1)*100,IF(F335="L",-100,IF(F335="V",0,"")))</f>
        <v/>
      </c>
      <c r="I335">
        <f>IF(AND(A335&lt;&gt;"",F335&lt;&gt;"V",E335&gt;0),LN(E335),0)</f>
        <v/>
      </c>
      <c r="J335">
        <f>IF(OR(C335="",F335="",F335="V"),"",COUNTIFS($C$5:C335,C335,$F$5:F335,"W")+COUNTIFS($C$5:C335,C335,$F$5:F335,"L"))</f>
        <v/>
      </c>
      <c r="K335">
        <f>IF(J335="","",IF(F335="W",IF(IFERROR(INDEX($K$5:K334,MATCH(C335&amp;"#"&amp;(J335-1),$L$5:L334,0)),0)&gt;0,IFERROR(INDEX($K$5:K334,MATCH(C335&amp;"#"&amp;(J335-1),$L$5:L334,0)),0)+1,1),IF(IFERROR(INDEX($K$5:K334,MATCH(C335&amp;"#"&amp;(J335-1),$L$5:L334,0)),0)&lt;0,IFERROR(INDEX($K$5:K334,MATCH(C335&amp;"#"&amp;(J335-1),$L$5:L334,0)),0)-1,-1)))</f>
        <v/>
      </c>
      <c r="L335">
        <f>IF(J335="","",C335&amp;"#"&amp;J335)</f>
        <v/>
      </c>
    </row>
    <row r="336">
      <c r="B336" s="46" t="n"/>
      <c r="E336" s="47" t="n"/>
      <c r="G336" s="48">
        <f>IF(F336="W",(E336-1)*100,IF(F336="L",-100,IF(F336="V",0,"")))</f>
        <v/>
      </c>
      <c r="I336">
        <f>IF(AND(A336&lt;&gt;"",F336&lt;&gt;"V",E336&gt;0),LN(E336),0)</f>
        <v/>
      </c>
      <c r="J336">
        <f>IF(OR(C336="",F336="",F336="V"),"",COUNTIFS($C$5:C336,C336,$F$5:F336,"W")+COUNTIFS($C$5:C336,C336,$F$5:F336,"L"))</f>
        <v/>
      </c>
      <c r="K336">
        <f>IF(J336="","",IF(F336="W",IF(IFERROR(INDEX($K$5:K335,MATCH(C336&amp;"#"&amp;(J336-1),$L$5:L335,0)),0)&gt;0,IFERROR(INDEX($K$5:K335,MATCH(C336&amp;"#"&amp;(J336-1),$L$5:L335,0)),0)+1,1),IF(IFERROR(INDEX($K$5:K335,MATCH(C336&amp;"#"&amp;(J336-1),$L$5:L335,0)),0)&lt;0,IFERROR(INDEX($K$5:K335,MATCH(C336&amp;"#"&amp;(J336-1),$L$5:L335,0)),0)-1,-1)))</f>
        <v/>
      </c>
      <c r="L336">
        <f>IF(J336="","",C336&amp;"#"&amp;J336)</f>
        <v/>
      </c>
    </row>
    <row r="337">
      <c r="B337" s="46" t="n"/>
      <c r="E337" s="47" t="n"/>
      <c r="G337" s="48">
        <f>IF(F337="W",(E337-1)*100,IF(F337="L",-100,IF(F337="V",0,"")))</f>
        <v/>
      </c>
      <c r="I337">
        <f>IF(AND(A337&lt;&gt;"",F337&lt;&gt;"V",E337&gt;0),LN(E337),0)</f>
        <v/>
      </c>
      <c r="J337">
        <f>IF(OR(C337="",F337="",F337="V"),"",COUNTIFS($C$5:C337,C337,$F$5:F337,"W")+COUNTIFS($C$5:C337,C337,$F$5:F337,"L"))</f>
        <v/>
      </c>
      <c r="K337">
        <f>IF(J337="","",IF(F337="W",IF(IFERROR(INDEX($K$5:K336,MATCH(C337&amp;"#"&amp;(J337-1),$L$5:L336,0)),0)&gt;0,IFERROR(INDEX($K$5:K336,MATCH(C337&amp;"#"&amp;(J337-1),$L$5:L336,0)),0)+1,1),IF(IFERROR(INDEX($K$5:K336,MATCH(C337&amp;"#"&amp;(J337-1),$L$5:L336,0)),0)&lt;0,IFERROR(INDEX($K$5:K336,MATCH(C337&amp;"#"&amp;(J337-1),$L$5:L336,0)),0)-1,-1)))</f>
        <v/>
      </c>
      <c r="L337">
        <f>IF(J337="","",C337&amp;"#"&amp;J337)</f>
        <v/>
      </c>
    </row>
    <row r="338">
      <c r="B338" s="46" t="n"/>
      <c r="E338" s="47" t="n"/>
      <c r="G338" s="48">
        <f>IF(F338="W",(E338-1)*100,IF(F338="L",-100,IF(F338="V",0,"")))</f>
        <v/>
      </c>
      <c r="I338">
        <f>IF(AND(A338&lt;&gt;"",F338&lt;&gt;"V",E338&gt;0),LN(E338),0)</f>
        <v/>
      </c>
      <c r="J338">
        <f>IF(OR(C338="",F338="",F338="V"),"",COUNTIFS($C$5:C338,C338,$F$5:F338,"W")+COUNTIFS($C$5:C338,C338,$F$5:F338,"L"))</f>
        <v/>
      </c>
      <c r="K338">
        <f>IF(J338="","",IF(F338="W",IF(IFERROR(INDEX($K$5:K337,MATCH(C338&amp;"#"&amp;(J338-1),$L$5:L337,0)),0)&gt;0,IFERROR(INDEX($K$5:K337,MATCH(C338&amp;"#"&amp;(J338-1),$L$5:L337,0)),0)+1,1),IF(IFERROR(INDEX($K$5:K337,MATCH(C338&amp;"#"&amp;(J338-1),$L$5:L337,0)),0)&lt;0,IFERROR(INDEX($K$5:K337,MATCH(C338&amp;"#"&amp;(J338-1),$L$5:L337,0)),0)-1,-1)))</f>
        <v/>
      </c>
      <c r="L338">
        <f>IF(J338="","",C338&amp;"#"&amp;J338)</f>
        <v/>
      </c>
    </row>
    <row r="339">
      <c r="B339" s="46" t="n"/>
      <c r="E339" s="47" t="n"/>
      <c r="G339" s="48">
        <f>IF(F339="W",(E339-1)*100,IF(F339="L",-100,IF(F339="V",0,"")))</f>
        <v/>
      </c>
      <c r="I339">
        <f>IF(AND(A339&lt;&gt;"",F339&lt;&gt;"V",E339&gt;0),LN(E339),0)</f>
        <v/>
      </c>
      <c r="J339">
        <f>IF(OR(C339="",F339="",F339="V"),"",COUNTIFS($C$5:C339,C339,$F$5:F339,"W")+COUNTIFS($C$5:C339,C339,$F$5:F339,"L"))</f>
        <v/>
      </c>
      <c r="K339">
        <f>IF(J339="","",IF(F339="W",IF(IFERROR(INDEX($K$5:K338,MATCH(C339&amp;"#"&amp;(J339-1),$L$5:L338,0)),0)&gt;0,IFERROR(INDEX($K$5:K338,MATCH(C339&amp;"#"&amp;(J339-1),$L$5:L338,0)),0)+1,1),IF(IFERROR(INDEX($K$5:K338,MATCH(C339&amp;"#"&amp;(J339-1),$L$5:L338,0)),0)&lt;0,IFERROR(INDEX($K$5:K338,MATCH(C339&amp;"#"&amp;(J339-1),$L$5:L338,0)),0)-1,-1)))</f>
        <v/>
      </c>
      <c r="L339">
        <f>IF(J339="","",C339&amp;"#"&amp;J339)</f>
        <v/>
      </c>
    </row>
    <row r="340">
      <c r="B340" s="46" t="n"/>
      <c r="E340" s="47" t="n"/>
      <c r="G340" s="48">
        <f>IF(F340="W",(E340-1)*100,IF(F340="L",-100,IF(F340="V",0,"")))</f>
        <v/>
      </c>
      <c r="I340">
        <f>IF(AND(A340&lt;&gt;"",F340&lt;&gt;"V",E340&gt;0),LN(E340),0)</f>
        <v/>
      </c>
      <c r="J340">
        <f>IF(OR(C340="",F340="",F340="V"),"",COUNTIFS($C$5:C340,C340,$F$5:F340,"W")+COUNTIFS($C$5:C340,C340,$F$5:F340,"L"))</f>
        <v/>
      </c>
      <c r="K340">
        <f>IF(J340="","",IF(F340="W",IF(IFERROR(INDEX($K$5:K339,MATCH(C340&amp;"#"&amp;(J340-1),$L$5:L339,0)),0)&gt;0,IFERROR(INDEX($K$5:K339,MATCH(C340&amp;"#"&amp;(J340-1),$L$5:L339,0)),0)+1,1),IF(IFERROR(INDEX($K$5:K339,MATCH(C340&amp;"#"&amp;(J340-1),$L$5:L339,0)),0)&lt;0,IFERROR(INDEX($K$5:K339,MATCH(C340&amp;"#"&amp;(J340-1),$L$5:L339,0)),0)-1,-1)))</f>
        <v/>
      </c>
      <c r="L340">
        <f>IF(J340="","",C340&amp;"#"&amp;J340)</f>
        <v/>
      </c>
    </row>
    <row r="341">
      <c r="B341" s="46" t="n"/>
      <c r="E341" s="47" t="n"/>
      <c r="G341" s="48">
        <f>IF(F341="W",(E341-1)*100,IF(F341="L",-100,IF(F341="V",0,"")))</f>
        <v/>
      </c>
      <c r="I341">
        <f>IF(AND(A341&lt;&gt;"",F341&lt;&gt;"V",E341&gt;0),LN(E341),0)</f>
        <v/>
      </c>
      <c r="J341">
        <f>IF(OR(C341="",F341="",F341="V"),"",COUNTIFS($C$5:C341,C341,$F$5:F341,"W")+COUNTIFS($C$5:C341,C341,$F$5:F341,"L"))</f>
        <v/>
      </c>
      <c r="K341">
        <f>IF(J341="","",IF(F341="W",IF(IFERROR(INDEX($K$5:K340,MATCH(C341&amp;"#"&amp;(J341-1),$L$5:L340,0)),0)&gt;0,IFERROR(INDEX($K$5:K340,MATCH(C341&amp;"#"&amp;(J341-1),$L$5:L340,0)),0)+1,1),IF(IFERROR(INDEX($K$5:K340,MATCH(C341&amp;"#"&amp;(J341-1),$L$5:L340,0)),0)&lt;0,IFERROR(INDEX($K$5:K340,MATCH(C341&amp;"#"&amp;(J341-1),$L$5:L340,0)),0)-1,-1)))</f>
        <v/>
      </c>
      <c r="L341">
        <f>IF(J341="","",C341&amp;"#"&amp;J341)</f>
        <v/>
      </c>
    </row>
    <row r="342">
      <c r="B342" s="46" t="n"/>
      <c r="E342" s="47" t="n"/>
      <c r="G342" s="48">
        <f>IF(F342="W",(E342-1)*100,IF(F342="L",-100,IF(F342="V",0,"")))</f>
        <v/>
      </c>
      <c r="I342">
        <f>IF(AND(A342&lt;&gt;"",F342&lt;&gt;"V",E342&gt;0),LN(E342),0)</f>
        <v/>
      </c>
      <c r="J342">
        <f>IF(OR(C342="",F342="",F342="V"),"",COUNTIFS($C$5:C342,C342,$F$5:F342,"W")+COUNTIFS($C$5:C342,C342,$F$5:F342,"L"))</f>
        <v/>
      </c>
      <c r="K342">
        <f>IF(J342="","",IF(F342="W",IF(IFERROR(INDEX($K$5:K341,MATCH(C342&amp;"#"&amp;(J342-1),$L$5:L341,0)),0)&gt;0,IFERROR(INDEX($K$5:K341,MATCH(C342&amp;"#"&amp;(J342-1),$L$5:L341,0)),0)+1,1),IF(IFERROR(INDEX($K$5:K341,MATCH(C342&amp;"#"&amp;(J342-1),$L$5:L341,0)),0)&lt;0,IFERROR(INDEX($K$5:K341,MATCH(C342&amp;"#"&amp;(J342-1),$L$5:L341,0)),0)-1,-1)))</f>
        <v/>
      </c>
      <c r="L342">
        <f>IF(J342="","",C342&amp;"#"&amp;J342)</f>
        <v/>
      </c>
    </row>
    <row r="343">
      <c r="B343" s="46" t="n"/>
      <c r="E343" s="47" t="n"/>
      <c r="G343" s="48">
        <f>IF(F343="W",(E343-1)*100,IF(F343="L",-100,IF(F343="V",0,"")))</f>
        <v/>
      </c>
      <c r="I343">
        <f>IF(AND(A343&lt;&gt;"",F343&lt;&gt;"V",E343&gt;0),LN(E343),0)</f>
        <v/>
      </c>
      <c r="J343">
        <f>IF(OR(C343="",F343="",F343="V"),"",COUNTIFS($C$5:C343,C343,$F$5:F343,"W")+COUNTIFS($C$5:C343,C343,$F$5:F343,"L"))</f>
        <v/>
      </c>
      <c r="K343">
        <f>IF(J343="","",IF(F343="W",IF(IFERROR(INDEX($K$5:K342,MATCH(C343&amp;"#"&amp;(J343-1),$L$5:L342,0)),0)&gt;0,IFERROR(INDEX($K$5:K342,MATCH(C343&amp;"#"&amp;(J343-1),$L$5:L342,0)),0)+1,1),IF(IFERROR(INDEX($K$5:K342,MATCH(C343&amp;"#"&amp;(J343-1),$L$5:L342,0)),0)&lt;0,IFERROR(INDEX($K$5:K342,MATCH(C343&amp;"#"&amp;(J343-1),$L$5:L342,0)),0)-1,-1)))</f>
        <v/>
      </c>
      <c r="L343">
        <f>IF(J343="","",C343&amp;"#"&amp;J343)</f>
        <v/>
      </c>
    </row>
    <row r="344">
      <c r="B344" s="46" t="n"/>
      <c r="E344" s="47" t="n"/>
      <c r="G344" s="48">
        <f>IF(F344="W",(E344-1)*100,IF(F344="L",-100,IF(F344="V",0,"")))</f>
        <v/>
      </c>
      <c r="I344">
        <f>IF(AND(A344&lt;&gt;"",F344&lt;&gt;"V",E344&gt;0),LN(E344),0)</f>
        <v/>
      </c>
      <c r="J344">
        <f>IF(OR(C344="",F344="",F344="V"),"",COUNTIFS($C$5:C344,C344,$F$5:F344,"W")+COUNTIFS($C$5:C344,C344,$F$5:F344,"L"))</f>
        <v/>
      </c>
      <c r="K344">
        <f>IF(J344="","",IF(F344="W",IF(IFERROR(INDEX($K$5:K343,MATCH(C344&amp;"#"&amp;(J344-1),$L$5:L343,0)),0)&gt;0,IFERROR(INDEX($K$5:K343,MATCH(C344&amp;"#"&amp;(J344-1),$L$5:L343,0)),0)+1,1),IF(IFERROR(INDEX($K$5:K343,MATCH(C344&amp;"#"&amp;(J344-1),$L$5:L343,0)),0)&lt;0,IFERROR(INDEX($K$5:K343,MATCH(C344&amp;"#"&amp;(J344-1),$L$5:L343,0)),0)-1,-1)))</f>
        <v/>
      </c>
      <c r="L344">
        <f>IF(J344="","",C344&amp;"#"&amp;J344)</f>
        <v/>
      </c>
    </row>
    <row r="345">
      <c r="B345" s="46" t="n"/>
      <c r="E345" s="47" t="n"/>
      <c r="G345" s="48">
        <f>IF(F345="W",(E345-1)*100,IF(F345="L",-100,IF(F345="V",0,"")))</f>
        <v/>
      </c>
      <c r="I345">
        <f>IF(AND(A345&lt;&gt;"",F345&lt;&gt;"V",E345&gt;0),LN(E345),0)</f>
        <v/>
      </c>
      <c r="J345">
        <f>IF(OR(C345="",F345="",F345="V"),"",COUNTIFS($C$5:C345,C345,$F$5:F345,"W")+COUNTIFS($C$5:C345,C345,$F$5:F345,"L"))</f>
        <v/>
      </c>
      <c r="K345">
        <f>IF(J345="","",IF(F345="W",IF(IFERROR(INDEX($K$5:K344,MATCH(C345&amp;"#"&amp;(J345-1),$L$5:L344,0)),0)&gt;0,IFERROR(INDEX($K$5:K344,MATCH(C345&amp;"#"&amp;(J345-1),$L$5:L344,0)),0)+1,1),IF(IFERROR(INDEX($K$5:K344,MATCH(C345&amp;"#"&amp;(J345-1),$L$5:L344,0)),0)&lt;0,IFERROR(INDEX($K$5:K344,MATCH(C345&amp;"#"&amp;(J345-1),$L$5:L344,0)),0)-1,-1)))</f>
        <v/>
      </c>
      <c r="L345">
        <f>IF(J345="","",C345&amp;"#"&amp;J345)</f>
        <v/>
      </c>
    </row>
    <row r="346">
      <c r="B346" s="46" t="n"/>
      <c r="E346" s="47" t="n"/>
      <c r="G346" s="48">
        <f>IF(F346="W",(E346-1)*100,IF(F346="L",-100,IF(F346="V",0,"")))</f>
        <v/>
      </c>
      <c r="I346">
        <f>IF(AND(A346&lt;&gt;"",F346&lt;&gt;"V",E346&gt;0),LN(E346),0)</f>
        <v/>
      </c>
      <c r="J346">
        <f>IF(OR(C346="",F346="",F346="V"),"",COUNTIFS($C$5:C346,C346,$F$5:F346,"W")+COUNTIFS($C$5:C346,C346,$F$5:F346,"L"))</f>
        <v/>
      </c>
      <c r="K346">
        <f>IF(J346="","",IF(F346="W",IF(IFERROR(INDEX($K$5:K345,MATCH(C346&amp;"#"&amp;(J346-1),$L$5:L345,0)),0)&gt;0,IFERROR(INDEX($K$5:K345,MATCH(C346&amp;"#"&amp;(J346-1),$L$5:L345,0)),0)+1,1),IF(IFERROR(INDEX($K$5:K345,MATCH(C346&amp;"#"&amp;(J346-1),$L$5:L345,0)),0)&lt;0,IFERROR(INDEX($K$5:K345,MATCH(C346&amp;"#"&amp;(J346-1),$L$5:L345,0)),0)-1,-1)))</f>
        <v/>
      </c>
      <c r="L346">
        <f>IF(J346="","",C346&amp;"#"&amp;J346)</f>
        <v/>
      </c>
    </row>
    <row r="347">
      <c r="B347" s="46" t="n"/>
      <c r="E347" s="47" t="n"/>
      <c r="G347" s="48">
        <f>IF(F347="W",(E347-1)*100,IF(F347="L",-100,IF(F347="V",0,"")))</f>
        <v/>
      </c>
      <c r="I347">
        <f>IF(AND(A347&lt;&gt;"",F347&lt;&gt;"V",E347&gt;0),LN(E347),0)</f>
        <v/>
      </c>
      <c r="J347">
        <f>IF(OR(C347="",F347="",F347="V"),"",COUNTIFS($C$5:C347,C347,$F$5:F347,"W")+COUNTIFS($C$5:C347,C347,$F$5:F347,"L"))</f>
        <v/>
      </c>
      <c r="K347">
        <f>IF(J347="","",IF(F347="W",IF(IFERROR(INDEX($K$5:K346,MATCH(C347&amp;"#"&amp;(J347-1),$L$5:L346,0)),0)&gt;0,IFERROR(INDEX($K$5:K346,MATCH(C347&amp;"#"&amp;(J347-1),$L$5:L346,0)),0)+1,1),IF(IFERROR(INDEX($K$5:K346,MATCH(C347&amp;"#"&amp;(J347-1),$L$5:L346,0)),0)&lt;0,IFERROR(INDEX($K$5:K346,MATCH(C347&amp;"#"&amp;(J347-1),$L$5:L346,0)),0)-1,-1)))</f>
        <v/>
      </c>
      <c r="L347">
        <f>IF(J347="","",C347&amp;"#"&amp;J347)</f>
        <v/>
      </c>
    </row>
    <row r="348">
      <c r="B348" s="46" t="n"/>
      <c r="E348" s="47" t="n"/>
      <c r="G348" s="48">
        <f>IF(F348="W",(E348-1)*100,IF(F348="L",-100,IF(F348="V",0,"")))</f>
        <v/>
      </c>
      <c r="I348">
        <f>IF(AND(A348&lt;&gt;"",F348&lt;&gt;"V",E348&gt;0),LN(E348),0)</f>
        <v/>
      </c>
      <c r="J348">
        <f>IF(OR(C348="",F348="",F348="V"),"",COUNTIFS($C$5:C348,C348,$F$5:F348,"W")+COUNTIFS($C$5:C348,C348,$F$5:F348,"L"))</f>
        <v/>
      </c>
      <c r="K348">
        <f>IF(J348="","",IF(F348="W",IF(IFERROR(INDEX($K$5:K347,MATCH(C348&amp;"#"&amp;(J348-1),$L$5:L347,0)),0)&gt;0,IFERROR(INDEX($K$5:K347,MATCH(C348&amp;"#"&amp;(J348-1),$L$5:L347,0)),0)+1,1),IF(IFERROR(INDEX($K$5:K347,MATCH(C348&amp;"#"&amp;(J348-1),$L$5:L347,0)),0)&lt;0,IFERROR(INDEX($K$5:K347,MATCH(C348&amp;"#"&amp;(J348-1),$L$5:L347,0)),0)-1,-1)))</f>
        <v/>
      </c>
      <c r="L348">
        <f>IF(J348="","",C348&amp;"#"&amp;J348)</f>
        <v/>
      </c>
    </row>
    <row r="349">
      <c r="B349" s="46" t="n"/>
      <c r="E349" s="47" t="n"/>
      <c r="G349" s="48">
        <f>IF(F349="W",(E349-1)*100,IF(F349="L",-100,IF(F349="V",0,"")))</f>
        <v/>
      </c>
      <c r="I349">
        <f>IF(AND(A349&lt;&gt;"",F349&lt;&gt;"V",E349&gt;0),LN(E349),0)</f>
        <v/>
      </c>
      <c r="J349">
        <f>IF(OR(C349="",F349="",F349="V"),"",COUNTIFS($C$5:C349,C349,$F$5:F349,"W")+COUNTIFS($C$5:C349,C349,$F$5:F349,"L"))</f>
        <v/>
      </c>
      <c r="K349">
        <f>IF(J349="","",IF(F349="W",IF(IFERROR(INDEX($K$5:K348,MATCH(C349&amp;"#"&amp;(J349-1),$L$5:L348,0)),0)&gt;0,IFERROR(INDEX($K$5:K348,MATCH(C349&amp;"#"&amp;(J349-1),$L$5:L348,0)),0)+1,1),IF(IFERROR(INDEX($K$5:K348,MATCH(C349&amp;"#"&amp;(J349-1),$L$5:L348,0)),0)&lt;0,IFERROR(INDEX($K$5:K348,MATCH(C349&amp;"#"&amp;(J349-1),$L$5:L348,0)),0)-1,-1)))</f>
        <v/>
      </c>
      <c r="L349">
        <f>IF(J349="","",C349&amp;"#"&amp;J349)</f>
        <v/>
      </c>
    </row>
    <row r="350">
      <c r="B350" s="46" t="n"/>
      <c r="E350" s="47" t="n"/>
      <c r="G350" s="48">
        <f>IF(F350="W",(E350-1)*100,IF(F350="L",-100,IF(F350="V",0,"")))</f>
        <v/>
      </c>
      <c r="I350">
        <f>IF(AND(A350&lt;&gt;"",F350&lt;&gt;"V",E350&gt;0),LN(E350),0)</f>
        <v/>
      </c>
      <c r="J350">
        <f>IF(OR(C350="",F350="",F350="V"),"",COUNTIFS($C$5:C350,C350,$F$5:F350,"W")+COUNTIFS($C$5:C350,C350,$F$5:F350,"L"))</f>
        <v/>
      </c>
      <c r="K350">
        <f>IF(J350="","",IF(F350="W",IF(IFERROR(INDEX($K$5:K349,MATCH(C350&amp;"#"&amp;(J350-1),$L$5:L349,0)),0)&gt;0,IFERROR(INDEX($K$5:K349,MATCH(C350&amp;"#"&amp;(J350-1),$L$5:L349,0)),0)+1,1),IF(IFERROR(INDEX($K$5:K349,MATCH(C350&amp;"#"&amp;(J350-1),$L$5:L349,0)),0)&lt;0,IFERROR(INDEX($K$5:K349,MATCH(C350&amp;"#"&amp;(J350-1),$L$5:L349,0)),0)-1,-1)))</f>
        <v/>
      </c>
      <c r="L350">
        <f>IF(J350="","",C350&amp;"#"&amp;J350)</f>
        <v/>
      </c>
    </row>
    <row r="351">
      <c r="B351" s="46" t="n"/>
      <c r="E351" s="47" t="n"/>
      <c r="G351" s="48">
        <f>IF(F351="W",(E351-1)*100,IF(F351="L",-100,IF(F351="V",0,"")))</f>
        <v/>
      </c>
      <c r="I351">
        <f>IF(AND(A351&lt;&gt;"",F351&lt;&gt;"V",E351&gt;0),LN(E351),0)</f>
        <v/>
      </c>
      <c r="J351">
        <f>IF(OR(C351="",F351="",F351="V"),"",COUNTIFS($C$5:C351,C351,$F$5:F351,"W")+COUNTIFS($C$5:C351,C351,$F$5:F351,"L"))</f>
        <v/>
      </c>
      <c r="K351">
        <f>IF(J351="","",IF(F351="W",IF(IFERROR(INDEX($K$5:K350,MATCH(C351&amp;"#"&amp;(J351-1),$L$5:L350,0)),0)&gt;0,IFERROR(INDEX($K$5:K350,MATCH(C351&amp;"#"&amp;(J351-1),$L$5:L350,0)),0)+1,1),IF(IFERROR(INDEX($K$5:K350,MATCH(C351&amp;"#"&amp;(J351-1),$L$5:L350,0)),0)&lt;0,IFERROR(INDEX($K$5:K350,MATCH(C351&amp;"#"&amp;(J351-1),$L$5:L350,0)),0)-1,-1)))</f>
        <v/>
      </c>
      <c r="L351">
        <f>IF(J351="","",C351&amp;"#"&amp;J351)</f>
        <v/>
      </c>
    </row>
    <row r="352">
      <c r="B352" s="46" t="n"/>
      <c r="E352" s="47" t="n"/>
      <c r="G352" s="48">
        <f>IF(F352="W",(E352-1)*100,IF(F352="L",-100,IF(F352="V",0,"")))</f>
        <v/>
      </c>
      <c r="I352">
        <f>IF(AND(A352&lt;&gt;"",F352&lt;&gt;"V",E352&gt;0),LN(E352),0)</f>
        <v/>
      </c>
      <c r="J352">
        <f>IF(OR(C352="",F352="",F352="V"),"",COUNTIFS($C$5:C352,C352,$F$5:F352,"W")+COUNTIFS($C$5:C352,C352,$F$5:F352,"L"))</f>
        <v/>
      </c>
      <c r="K352">
        <f>IF(J352="","",IF(F352="W",IF(IFERROR(INDEX($K$5:K351,MATCH(C352&amp;"#"&amp;(J352-1),$L$5:L351,0)),0)&gt;0,IFERROR(INDEX($K$5:K351,MATCH(C352&amp;"#"&amp;(J352-1),$L$5:L351,0)),0)+1,1),IF(IFERROR(INDEX($K$5:K351,MATCH(C352&amp;"#"&amp;(J352-1),$L$5:L351,0)),0)&lt;0,IFERROR(INDEX($K$5:K351,MATCH(C352&amp;"#"&amp;(J352-1),$L$5:L351,0)),0)-1,-1)))</f>
        <v/>
      </c>
      <c r="L352">
        <f>IF(J352="","",C352&amp;"#"&amp;J352)</f>
        <v/>
      </c>
    </row>
    <row r="353">
      <c r="B353" s="46" t="n"/>
      <c r="E353" s="47" t="n"/>
      <c r="G353" s="48">
        <f>IF(F353="W",(E353-1)*100,IF(F353="L",-100,IF(F353="V",0,"")))</f>
        <v/>
      </c>
      <c r="I353">
        <f>IF(AND(A353&lt;&gt;"",F353&lt;&gt;"V",E353&gt;0),LN(E353),0)</f>
        <v/>
      </c>
      <c r="J353">
        <f>IF(OR(C353="",F353="",F353="V"),"",COUNTIFS($C$5:C353,C353,$F$5:F353,"W")+COUNTIFS($C$5:C353,C353,$F$5:F353,"L"))</f>
        <v/>
      </c>
      <c r="K353">
        <f>IF(J353="","",IF(F353="W",IF(IFERROR(INDEX($K$5:K352,MATCH(C353&amp;"#"&amp;(J353-1),$L$5:L352,0)),0)&gt;0,IFERROR(INDEX($K$5:K352,MATCH(C353&amp;"#"&amp;(J353-1),$L$5:L352,0)),0)+1,1),IF(IFERROR(INDEX($K$5:K352,MATCH(C353&amp;"#"&amp;(J353-1),$L$5:L352,0)),0)&lt;0,IFERROR(INDEX($K$5:K352,MATCH(C353&amp;"#"&amp;(J353-1),$L$5:L352,0)),0)-1,-1)))</f>
        <v/>
      </c>
      <c r="L353">
        <f>IF(J353="","",C353&amp;"#"&amp;J353)</f>
        <v/>
      </c>
    </row>
    <row r="354">
      <c r="B354" s="46" t="n"/>
      <c r="E354" s="47" t="n"/>
      <c r="G354" s="48">
        <f>IF(F354="W",(E354-1)*100,IF(F354="L",-100,IF(F354="V",0,"")))</f>
        <v/>
      </c>
      <c r="I354">
        <f>IF(AND(A354&lt;&gt;"",F354&lt;&gt;"V",E354&gt;0),LN(E354),0)</f>
        <v/>
      </c>
      <c r="J354">
        <f>IF(OR(C354="",F354="",F354="V"),"",COUNTIFS($C$5:C354,C354,$F$5:F354,"W")+COUNTIFS($C$5:C354,C354,$F$5:F354,"L"))</f>
        <v/>
      </c>
      <c r="K354">
        <f>IF(J354="","",IF(F354="W",IF(IFERROR(INDEX($K$5:K353,MATCH(C354&amp;"#"&amp;(J354-1),$L$5:L353,0)),0)&gt;0,IFERROR(INDEX($K$5:K353,MATCH(C354&amp;"#"&amp;(J354-1),$L$5:L353,0)),0)+1,1),IF(IFERROR(INDEX($K$5:K353,MATCH(C354&amp;"#"&amp;(J354-1),$L$5:L353,0)),0)&lt;0,IFERROR(INDEX($K$5:K353,MATCH(C354&amp;"#"&amp;(J354-1),$L$5:L353,0)),0)-1,-1)))</f>
        <v/>
      </c>
      <c r="L354">
        <f>IF(J354="","",C354&amp;"#"&amp;J354)</f>
        <v/>
      </c>
    </row>
    <row r="355">
      <c r="B355" s="46" t="n"/>
      <c r="E355" s="47" t="n"/>
      <c r="G355" s="48">
        <f>IF(F355="W",(E355-1)*100,IF(F355="L",-100,IF(F355="V",0,"")))</f>
        <v/>
      </c>
      <c r="I355">
        <f>IF(AND(A355&lt;&gt;"",F355&lt;&gt;"V",E355&gt;0),LN(E355),0)</f>
        <v/>
      </c>
      <c r="J355">
        <f>IF(OR(C355="",F355="",F355="V"),"",COUNTIFS($C$5:C355,C355,$F$5:F355,"W")+COUNTIFS($C$5:C355,C355,$F$5:F355,"L"))</f>
        <v/>
      </c>
      <c r="K355">
        <f>IF(J355="","",IF(F355="W",IF(IFERROR(INDEX($K$5:K354,MATCH(C355&amp;"#"&amp;(J355-1),$L$5:L354,0)),0)&gt;0,IFERROR(INDEX($K$5:K354,MATCH(C355&amp;"#"&amp;(J355-1),$L$5:L354,0)),0)+1,1),IF(IFERROR(INDEX($K$5:K354,MATCH(C355&amp;"#"&amp;(J355-1),$L$5:L354,0)),0)&lt;0,IFERROR(INDEX($K$5:K354,MATCH(C355&amp;"#"&amp;(J355-1),$L$5:L354,0)),0)-1,-1)))</f>
        <v/>
      </c>
      <c r="L355">
        <f>IF(J355="","",C355&amp;"#"&amp;J355)</f>
        <v/>
      </c>
    </row>
    <row r="356">
      <c r="B356" s="46" t="n"/>
      <c r="E356" s="47" t="n"/>
      <c r="G356" s="48">
        <f>IF(F356="W",(E356-1)*100,IF(F356="L",-100,IF(F356="V",0,"")))</f>
        <v/>
      </c>
      <c r="I356">
        <f>IF(AND(A356&lt;&gt;"",F356&lt;&gt;"V",E356&gt;0),LN(E356),0)</f>
        <v/>
      </c>
      <c r="J356">
        <f>IF(OR(C356="",F356="",F356="V"),"",COUNTIFS($C$5:C356,C356,$F$5:F356,"W")+COUNTIFS($C$5:C356,C356,$F$5:F356,"L"))</f>
        <v/>
      </c>
      <c r="K356">
        <f>IF(J356="","",IF(F356="W",IF(IFERROR(INDEX($K$5:K355,MATCH(C356&amp;"#"&amp;(J356-1),$L$5:L355,0)),0)&gt;0,IFERROR(INDEX($K$5:K355,MATCH(C356&amp;"#"&amp;(J356-1),$L$5:L355,0)),0)+1,1),IF(IFERROR(INDEX($K$5:K355,MATCH(C356&amp;"#"&amp;(J356-1),$L$5:L355,0)),0)&lt;0,IFERROR(INDEX($K$5:K355,MATCH(C356&amp;"#"&amp;(J356-1),$L$5:L355,0)),0)-1,-1)))</f>
        <v/>
      </c>
      <c r="L356">
        <f>IF(J356="","",C356&amp;"#"&amp;J356)</f>
        <v/>
      </c>
    </row>
    <row r="357">
      <c r="B357" s="46" t="n"/>
      <c r="E357" s="47" t="n"/>
      <c r="G357" s="48">
        <f>IF(F357="W",(E357-1)*100,IF(F357="L",-100,IF(F357="V",0,"")))</f>
        <v/>
      </c>
      <c r="I357">
        <f>IF(AND(A357&lt;&gt;"",F357&lt;&gt;"V",E357&gt;0),LN(E357),0)</f>
        <v/>
      </c>
      <c r="J357">
        <f>IF(OR(C357="",F357="",F357="V"),"",COUNTIFS($C$5:C357,C357,$F$5:F357,"W")+COUNTIFS($C$5:C357,C357,$F$5:F357,"L"))</f>
        <v/>
      </c>
      <c r="K357">
        <f>IF(J357="","",IF(F357="W",IF(IFERROR(INDEX($K$5:K356,MATCH(C357&amp;"#"&amp;(J357-1),$L$5:L356,0)),0)&gt;0,IFERROR(INDEX($K$5:K356,MATCH(C357&amp;"#"&amp;(J357-1),$L$5:L356,0)),0)+1,1),IF(IFERROR(INDEX($K$5:K356,MATCH(C357&amp;"#"&amp;(J357-1),$L$5:L356,0)),0)&lt;0,IFERROR(INDEX($K$5:K356,MATCH(C357&amp;"#"&amp;(J357-1),$L$5:L356,0)),0)-1,-1)))</f>
        <v/>
      </c>
      <c r="L357">
        <f>IF(J357="","",C357&amp;"#"&amp;J357)</f>
        <v/>
      </c>
    </row>
    <row r="358">
      <c r="B358" s="46" t="n"/>
      <c r="E358" s="47" t="n"/>
      <c r="G358" s="48">
        <f>IF(F358="W",(E358-1)*100,IF(F358="L",-100,IF(F358="V",0,"")))</f>
        <v/>
      </c>
      <c r="I358">
        <f>IF(AND(A358&lt;&gt;"",F358&lt;&gt;"V",E358&gt;0),LN(E358),0)</f>
        <v/>
      </c>
      <c r="J358">
        <f>IF(OR(C358="",F358="",F358="V"),"",COUNTIFS($C$5:C358,C358,$F$5:F358,"W")+COUNTIFS($C$5:C358,C358,$F$5:F358,"L"))</f>
        <v/>
      </c>
      <c r="K358">
        <f>IF(J358="","",IF(F358="W",IF(IFERROR(INDEX($K$5:K357,MATCH(C358&amp;"#"&amp;(J358-1),$L$5:L357,0)),0)&gt;0,IFERROR(INDEX($K$5:K357,MATCH(C358&amp;"#"&amp;(J358-1),$L$5:L357,0)),0)+1,1),IF(IFERROR(INDEX($K$5:K357,MATCH(C358&amp;"#"&amp;(J358-1),$L$5:L357,0)),0)&lt;0,IFERROR(INDEX($K$5:K357,MATCH(C358&amp;"#"&amp;(J358-1),$L$5:L357,0)),0)-1,-1)))</f>
        <v/>
      </c>
      <c r="L358">
        <f>IF(J358="","",C358&amp;"#"&amp;J358)</f>
        <v/>
      </c>
    </row>
    <row r="359">
      <c r="B359" s="46" t="n"/>
      <c r="E359" s="47" t="n"/>
      <c r="G359" s="48">
        <f>IF(F359="W",(E359-1)*100,IF(F359="L",-100,IF(F359="V",0,"")))</f>
        <v/>
      </c>
      <c r="I359">
        <f>IF(AND(A359&lt;&gt;"",F359&lt;&gt;"V",E359&gt;0),LN(E359),0)</f>
        <v/>
      </c>
      <c r="J359">
        <f>IF(OR(C359="",F359="",F359="V"),"",COUNTIFS($C$5:C359,C359,$F$5:F359,"W")+COUNTIFS($C$5:C359,C359,$F$5:F359,"L"))</f>
        <v/>
      </c>
      <c r="K359">
        <f>IF(J359="","",IF(F359="W",IF(IFERROR(INDEX($K$5:K358,MATCH(C359&amp;"#"&amp;(J359-1),$L$5:L358,0)),0)&gt;0,IFERROR(INDEX($K$5:K358,MATCH(C359&amp;"#"&amp;(J359-1),$L$5:L358,0)),0)+1,1),IF(IFERROR(INDEX($K$5:K358,MATCH(C359&amp;"#"&amp;(J359-1),$L$5:L358,0)),0)&lt;0,IFERROR(INDEX($K$5:K358,MATCH(C359&amp;"#"&amp;(J359-1),$L$5:L358,0)),0)-1,-1)))</f>
        <v/>
      </c>
      <c r="L359">
        <f>IF(J359="","",C359&amp;"#"&amp;J359)</f>
        <v/>
      </c>
    </row>
    <row r="360">
      <c r="B360" s="46" t="n"/>
      <c r="E360" s="47" t="n"/>
      <c r="G360" s="48">
        <f>IF(F360="W",(E360-1)*100,IF(F360="L",-100,IF(F360="V",0,"")))</f>
        <v/>
      </c>
      <c r="I360">
        <f>IF(AND(A360&lt;&gt;"",F360&lt;&gt;"V",E360&gt;0),LN(E360),0)</f>
        <v/>
      </c>
      <c r="J360">
        <f>IF(OR(C360="",F360="",F360="V"),"",COUNTIFS($C$5:C360,C360,$F$5:F360,"W")+COUNTIFS($C$5:C360,C360,$F$5:F360,"L"))</f>
        <v/>
      </c>
      <c r="K360">
        <f>IF(J360="","",IF(F360="W",IF(IFERROR(INDEX($K$5:K359,MATCH(C360&amp;"#"&amp;(J360-1),$L$5:L359,0)),0)&gt;0,IFERROR(INDEX($K$5:K359,MATCH(C360&amp;"#"&amp;(J360-1),$L$5:L359,0)),0)+1,1),IF(IFERROR(INDEX($K$5:K359,MATCH(C360&amp;"#"&amp;(J360-1),$L$5:L359,0)),0)&lt;0,IFERROR(INDEX($K$5:K359,MATCH(C360&amp;"#"&amp;(J360-1),$L$5:L359,0)),0)-1,-1)))</f>
        <v/>
      </c>
      <c r="L360">
        <f>IF(J360="","",C360&amp;"#"&amp;J360)</f>
        <v/>
      </c>
    </row>
    <row r="361">
      <c r="B361" s="46" t="n"/>
      <c r="E361" s="47" t="n"/>
      <c r="G361" s="48">
        <f>IF(F361="W",(E361-1)*100,IF(F361="L",-100,IF(F361="V",0,"")))</f>
        <v/>
      </c>
      <c r="I361">
        <f>IF(AND(A361&lt;&gt;"",F361&lt;&gt;"V",E361&gt;0),LN(E361),0)</f>
        <v/>
      </c>
      <c r="J361">
        <f>IF(OR(C361="",F361="",F361="V"),"",COUNTIFS($C$5:C361,C361,$F$5:F361,"W")+COUNTIFS($C$5:C361,C361,$F$5:F361,"L"))</f>
        <v/>
      </c>
      <c r="K361">
        <f>IF(J361="","",IF(F361="W",IF(IFERROR(INDEX($K$5:K360,MATCH(C361&amp;"#"&amp;(J361-1),$L$5:L360,0)),0)&gt;0,IFERROR(INDEX($K$5:K360,MATCH(C361&amp;"#"&amp;(J361-1),$L$5:L360,0)),0)+1,1),IF(IFERROR(INDEX($K$5:K360,MATCH(C361&amp;"#"&amp;(J361-1),$L$5:L360,0)),0)&lt;0,IFERROR(INDEX($K$5:K360,MATCH(C361&amp;"#"&amp;(J361-1),$L$5:L360,0)),0)-1,-1)))</f>
        <v/>
      </c>
      <c r="L361">
        <f>IF(J361="","",C361&amp;"#"&amp;J361)</f>
        <v/>
      </c>
    </row>
    <row r="362">
      <c r="B362" s="46" t="n"/>
      <c r="E362" s="47" t="n"/>
      <c r="G362" s="48">
        <f>IF(F362="W",(E362-1)*100,IF(F362="L",-100,IF(F362="V",0,"")))</f>
        <v/>
      </c>
      <c r="I362">
        <f>IF(AND(A362&lt;&gt;"",F362&lt;&gt;"V",E362&gt;0),LN(E362),0)</f>
        <v/>
      </c>
      <c r="J362">
        <f>IF(OR(C362="",F362="",F362="V"),"",COUNTIFS($C$5:C362,C362,$F$5:F362,"W")+COUNTIFS($C$5:C362,C362,$F$5:F362,"L"))</f>
        <v/>
      </c>
      <c r="K362">
        <f>IF(J362="","",IF(F362="W",IF(IFERROR(INDEX($K$5:K361,MATCH(C362&amp;"#"&amp;(J362-1),$L$5:L361,0)),0)&gt;0,IFERROR(INDEX($K$5:K361,MATCH(C362&amp;"#"&amp;(J362-1),$L$5:L361,0)),0)+1,1),IF(IFERROR(INDEX($K$5:K361,MATCH(C362&amp;"#"&amp;(J362-1),$L$5:L361,0)),0)&lt;0,IFERROR(INDEX($K$5:K361,MATCH(C362&amp;"#"&amp;(J362-1),$L$5:L361,0)),0)-1,-1)))</f>
        <v/>
      </c>
      <c r="L362">
        <f>IF(J362="","",C362&amp;"#"&amp;J362)</f>
        <v/>
      </c>
    </row>
    <row r="363">
      <c r="B363" s="46" t="n"/>
      <c r="E363" s="47" t="n"/>
      <c r="G363" s="48">
        <f>IF(F363="W",(E363-1)*100,IF(F363="L",-100,IF(F363="V",0,"")))</f>
        <v/>
      </c>
      <c r="I363">
        <f>IF(AND(A363&lt;&gt;"",F363&lt;&gt;"V",E363&gt;0),LN(E363),0)</f>
        <v/>
      </c>
      <c r="J363">
        <f>IF(OR(C363="",F363="",F363="V"),"",COUNTIFS($C$5:C363,C363,$F$5:F363,"W")+COUNTIFS($C$5:C363,C363,$F$5:F363,"L"))</f>
        <v/>
      </c>
      <c r="K363">
        <f>IF(J363="","",IF(F363="W",IF(IFERROR(INDEX($K$5:K362,MATCH(C363&amp;"#"&amp;(J363-1),$L$5:L362,0)),0)&gt;0,IFERROR(INDEX($K$5:K362,MATCH(C363&amp;"#"&amp;(J363-1),$L$5:L362,0)),0)+1,1),IF(IFERROR(INDEX($K$5:K362,MATCH(C363&amp;"#"&amp;(J363-1),$L$5:L362,0)),0)&lt;0,IFERROR(INDEX($K$5:K362,MATCH(C363&amp;"#"&amp;(J363-1),$L$5:L362,0)),0)-1,-1)))</f>
        <v/>
      </c>
      <c r="L363">
        <f>IF(J363="","",C363&amp;"#"&amp;J363)</f>
        <v/>
      </c>
    </row>
    <row r="364">
      <c r="B364" s="46" t="n"/>
      <c r="E364" s="47" t="n"/>
      <c r="G364" s="48">
        <f>IF(F364="W",(E364-1)*100,IF(F364="L",-100,IF(F364="V",0,"")))</f>
        <v/>
      </c>
      <c r="I364">
        <f>IF(AND(A364&lt;&gt;"",F364&lt;&gt;"V",E364&gt;0),LN(E364),0)</f>
        <v/>
      </c>
      <c r="J364">
        <f>IF(OR(C364="",F364="",F364="V"),"",COUNTIFS($C$5:C364,C364,$F$5:F364,"W")+COUNTIFS($C$5:C364,C364,$F$5:F364,"L"))</f>
        <v/>
      </c>
      <c r="K364">
        <f>IF(J364="","",IF(F364="W",IF(IFERROR(INDEX($K$5:K363,MATCH(C364&amp;"#"&amp;(J364-1),$L$5:L363,0)),0)&gt;0,IFERROR(INDEX($K$5:K363,MATCH(C364&amp;"#"&amp;(J364-1),$L$5:L363,0)),0)+1,1),IF(IFERROR(INDEX($K$5:K363,MATCH(C364&amp;"#"&amp;(J364-1),$L$5:L363,0)),0)&lt;0,IFERROR(INDEX($K$5:K363,MATCH(C364&amp;"#"&amp;(J364-1),$L$5:L363,0)),0)-1,-1)))</f>
        <v/>
      </c>
      <c r="L364">
        <f>IF(J364="","",C364&amp;"#"&amp;J364)</f>
        <v/>
      </c>
    </row>
    <row r="365">
      <c r="B365" s="46" t="n"/>
      <c r="E365" s="47" t="n"/>
      <c r="G365" s="48">
        <f>IF(F365="W",(E365-1)*100,IF(F365="L",-100,IF(F365="V",0,"")))</f>
        <v/>
      </c>
      <c r="I365">
        <f>IF(AND(A365&lt;&gt;"",F365&lt;&gt;"V",E365&gt;0),LN(E365),0)</f>
        <v/>
      </c>
      <c r="J365">
        <f>IF(OR(C365="",F365="",F365="V"),"",COUNTIFS($C$5:C365,C365,$F$5:F365,"W")+COUNTIFS($C$5:C365,C365,$F$5:F365,"L"))</f>
        <v/>
      </c>
      <c r="K365">
        <f>IF(J365="","",IF(F365="W",IF(IFERROR(INDEX($K$5:K364,MATCH(C365&amp;"#"&amp;(J365-1),$L$5:L364,0)),0)&gt;0,IFERROR(INDEX($K$5:K364,MATCH(C365&amp;"#"&amp;(J365-1),$L$5:L364,0)),0)+1,1),IF(IFERROR(INDEX($K$5:K364,MATCH(C365&amp;"#"&amp;(J365-1),$L$5:L364,0)),0)&lt;0,IFERROR(INDEX($K$5:K364,MATCH(C365&amp;"#"&amp;(J365-1),$L$5:L364,0)),0)-1,-1)))</f>
        <v/>
      </c>
      <c r="L365">
        <f>IF(J365="","",C365&amp;"#"&amp;J365)</f>
        <v/>
      </c>
    </row>
    <row r="366">
      <c r="B366" s="46" t="n"/>
      <c r="E366" s="47" t="n"/>
      <c r="G366" s="48">
        <f>IF(F366="W",(E366-1)*100,IF(F366="L",-100,IF(F366="V",0,"")))</f>
        <v/>
      </c>
      <c r="I366">
        <f>IF(AND(A366&lt;&gt;"",F366&lt;&gt;"V",E366&gt;0),LN(E366),0)</f>
        <v/>
      </c>
      <c r="J366">
        <f>IF(OR(C366="",F366="",F366="V"),"",COUNTIFS($C$5:C366,C366,$F$5:F366,"W")+COUNTIFS($C$5:C366,C366,$F$5:F366,"L"))</f>
        <v/>
      </c>
      <c r="K366">
        <f>IF(J366="","",IF(F366="W",IF(IFERROR(INDEX($K$5:K365,MATCH(C366&amp;"#"&amp;(J366-1),$L$5:L365,0)),0)&gt;0,IFERROR(INDEX($K$5:K365,MATCH(C366&amp;"#"&amp;(J366-1),$L$5:L365,0)),0)+1,1),IF(IFERROR(INDEX($K$5:K365,MATCH(C366&amp;"#"&amp;(J366-1),$L$5:L365,0)),0)&lt;0,IFERROR(INDEX($K$5:K365,MATCH(C366&amp;"#"&amp;(J366-1),$L$5:L365,0)),0)-1,-1)))</f>
        <v/>
      </c>
      <c r="L366">
        <f>IF(J366="","",C366&amp;"#"&amp;J366)</f>
        <v/>
      </c>
    </row>
    <row r="367">
      <c r="B367" s="46" t="n"/>
      <c r="E367" s="47" t="n"/>
      <c r="G367" s="48">
        <f>IF(F367="W",(E367-1)*100,IF(F367="L",-100,IF(F367="V",0,"")))</f>
        <v/>
      </c>
      <c r="I367">
        <f>IF(AND(A367&lt;&gt;"",F367&lt;&gt;"V",E367&gt;0),LN(E367),0)</f>
        <v/>
      </c>
      <c r="J367">
        <f>IF(OR(C367="",F367="",F367="V"),"",COUNTIFS($C$5:C367,C367,$F$5:F367,"W")+COUNTIFS($C$5:C367,C367,$F$5:F367,"L"))</f>
        <v/>
      </c>
      <c r="K367">
        <f>IF(J367="","",IF(F367="W",IF(IFERROR(INDEX($K$5:K366,MATCH(C367&amp;"#"&amp;(J367-1),$L$5:L366,0)),0)&gt;0,IFERROR(INDEX($K$5:K366,MATCH(C367&amp;"#"&amp;(J367-1),$L$5:L366,0)),0)+1,1),IF(IFERROR(INDEX($K$5:K366,MATCH(C367&amp;"#"&amp;(J367-1),$L$5:L366,0)),0)&lt;0,IFERROR(INDEX($K$5:K366,MATCH(C367&amp;"#"&amp;(J367-1),$L$5:L366,0)),0)-1,-1)))</f>
        <v/>
      </c>
      <c r="L367">
        <f>IF(J367="","",C367&amp;"#"&amp;J367)</f>
        <v/>
      </c>
    </row>
    <row r="368">
      <c r="B368" s="46" t="n"/>
      <c r="E368" s="47" t="n"/>
      <c r="G368" s="48">
        <f>IF(F368="W",(E368-1)*100,IF(F368="L",-100,IF(F368="V",0,"")))</f>
        <v/>
      </c>
      <c r="I368">
        <f>IF(AND(A368&lt;&gt;"",F368&lt;&gt;"V",E368&gt;0),LN(E368),0)</f>
        <v/>
      </c>
      <c r="J368">
        <f>IF(OR(C368="",F368="",F368="V"),"",COUNTIFS($C$5:C368,C368,$F$5:F368,"W")+COUNTIFS($C$5:C368,C368,$F$5:F368,"L"))</f>
        <v/>
      </c>
      <c r="K368">
        <f>IF(J368="","",IF(F368="W",IF(IFERROR(INDEX($K$5:K367,MATCH(C368&amp;"#"&amp;(J368-1),$L$5:L367,0)),0)&gt;0,IFERROR(INDEX($K$5:K367,MATCH(C368&amp;"#"&amp;(J368-1),$L$5:L367,0)),0)+1,1),IF(IFERROR(INDEX($K$5:K367,MATCH(C368&amp;"#"&amp;(J368-1),$L$5:L367,0)),0)&lt;0,IFERROR(INDEX($K$5:K367,MATCH(C368&amp;"#"&amp;(J368-1),$L$5:L367,0)),0)-1,-1)))</f>
        <v/>
      </c>
      <c r="L368">
        <f>IF(J368="","",C368&amp;"#"&amp;J368)</f>
        <v/>
      </c>
    </row>
    <row r="369">
      <c r="B369" s="46" t="n"/>
      <c r="E369" s="47" t="n"/>
      <c r="G369" s="48">
        <f>IF(F369="W",(E369-1)*100,IF(F369="L",-100,IF(F369="V",0,"")))</f>
        <v/>
      </c>
      <c r="I369">
        <f>IF(AND(A369&lt;&gt;"",F369&lt;&gt;"V",E369&gt;0),LN(E369),0)</f>
        <v/>
      </c>
      <c r="J369">
        <f>IF(OR(C369="",F369="",F369="V"),"",COUNTIFS($C$5:C369,C369,$F$5:F369,"W")+COUNTIFS($C$5:C369,C369,$F$5:F369,"L"))</f>
        <v/>
      </c>
      <c r="K369">
        <f>IF(J369="","",IF(F369="W",IF(IFERROR(INDEX($K$5:K368,MATCH(C369&amp;"#"&amp;(J369-1),$L$5:L368,0)),0)&gt;0,IFERROR(INDEX($K$5:K368,MATCH(C369&amp;"#"&amp;(J369-1),$L$5:L368,0)),0)+1,1),IF(IFERROR(INDEX($K$5:K368,MATCH(C369&amp;"#"&amp;(J369-1),$L$5:L368,0)),0)&lt;0,IFERROR(INDEX($K$5:K368,MATCH(C369&amp;"#"&amp;(J369-1),$L$5:L368,0)),0)-1,-1)))</f>
        <v/>
      </c>
      <c r="L369">
        <f>IF(J369="","",C369&amp;"#"&amp;J369)</f>
        <v/>
      </c>
    </row>
    <row r="370">
      <c r="B370" s="46" t="n"/>
      <c r="E370" s="47" t="n"/>
      <c r="G370" s="48">
        <f>IF(F370="W",(E370-1)*100,IF(F370="L",-100,IF(F370="V",0,"")))</f>
        <v/>
      </c>
      <c r="I370">
        <f>IF(AND(A370&lt;&gt;"",F370&lt;&gt;"V",E370&gt;0),LN(E370),0)</f>
        <v/>
      </c>
      <c r="J370">
        <f>IF(OR(C370="",F370="",F370="V"),"",COUNTIFS($C$5:C370,C370,$F$5:F370,"W")+COUNTIFS($C$5:C370,C370,$F$5:F370,"L"))</f>
        <v/>
      </c>
      <c r="K370">
        <f>IF(J370="","",IF(F370="W",IF(IFERROR(INDEX($K$5:K369,MATCH(C370&amp;"#"&amp;(J370-1),$L$5:L369,0)),0)&gt;0,IFERROR(INDEX($K$5:K369,MATCH(C370&amp;"#"&amp;(J370-1),$L$5:L369,0)),0)+1,1),IF(IFERROR(INDEX($K$5:K369,MATCH(C370&amp;"#"&amp;(J370-1),$L$5:L369,0)),0)&lt;0,IFERROR(INDEX($K$5:K369,MATCH(C370&amp;"#"&amp;(J370-1),$L$5:L369,0)),0)-1,-1)))</f>
        <v/>
      </c>
      <c r="L370">
        <f>IF(J370="","",C370&amp;"#"&amp;J370)</f>
        <v/>
      </c>
    </row>
    <row r="371">
      <c r="B371" s="46" t="n"/>
      <c r="E371" s="47" t="n"/>
      <c r="G371" s="48">
        <f>IF(F371="W",(E371-1)*100,IF(F371="L",-100,IF(F371="V",0,"")))</f>
        <v/>
      </c>
      <c r="I371">
        <f>IF(AND(A371&lt;&gt;"",F371&lt;&gt;"V",E371&gt;0),LN(E371),0)</f>
        <v/>
      </c>
      <c r="J371">
        <f>IF(OR(C371="",F371="",F371="V"),"",COUNTIFS($C$5:C371,C371,$F$5:F371,"W")+COUNTIFS($C$5:C371,C371,$F$5:F371,"L"))</f>
        <v/>
      </c>
      <c r="K371">
        <f>IF(J371="","",IF(F371="W",IF(IFERROR(INDEX($K$5:K370,MATCH(C371&amp;"#"&amp;(J371-1),$L$5:L370,0)),0)&gt;0,IFERROR(INDEX($K$5:K370,MATCH(C371&amp;"#"&amp;(J371-1),$L$5:L370,0)),0)+1,1),IF(IFERROR(INDEX($K$5:K370,MATCH(C371&amp;"#"&amp;(J371-1),$L$5:L370,0)),0)&lt;0,IFERROR(INDEX($K$5:K370,MATCH(C371&amp;"#"&amp;(J371-1),$L$5:L370,0)),0)-1,-1)))</f>
        <v/>
      </c>
      <c r="L371">
        <f>IF(J371="","",C371&amp;"#"&amp;J371)</f>
        <v/>
      </c>
    </row>
    <row r="372">
      <c r="B372" s="46" t="n"/>
      <c r="E372" s="47" t="n"/>
      <c r="G372" s="48">
        <f>IF(F372="W",(E372-1)*100,IF(F372="L",-100,IF(F372="V",0,"")))</f>
        <v/>
      </c>
      <c r="I372">
        <f>IF(AND(A372&lt;&gt;"",F372&lt;&gt;"V",E372&gt;0),LN(E372),0)</f>
        <v/>
      </c>
      <c r="J372">
        <f>IF(OR(C372="",F372="",F372="V"),"",COUNTIFS($C$5:C372,C372,$F$5:F372,"W")+COUNTIFS($C$5:C372,C372,$F$5:F372,"L"))</f>
        <v/>
      </c>
      <c r="K372">
        <f>IF(J372="","",IF(F372="W",IF(IFERROR(INDEX($K$5:K371,MATCH(C372&amp;"#"&amp;(J372-1),$L$5:L371,0)),0)&gt;0,IFERROR(INDEX($K$5:K371,MATCH(C372&amp;"#"&amp;(J372-1),$L$5:L371,0)),0)+1,1),IF(IFERROR(INDEX($K$5:K371,MATCH(C372&amp;"#"&amp;(J372-1),$L$5:L371,0)),0)&lt;0,IFERROR(INDEX($K$5:K371,MATCH(C372&amp;"#"&amp;(J372-1),$L$5:L371,0)),0)-1,-1)))</f>
        <v/>
      </c>
      <c r="L372">
        <f>IF(J372="","",C372&amp;"#"&amp;J372)</f>
        <v/>
      </c>
    </row>
    <row r="373">
      <c r="B373" s="46" t="n"/>
      <c r="E373" s="47" t="n"/>
      <c r="G373" s="48">
        <f>IF(F373="W",(E373-1)*100,IF(F373="L",-100,IF(F373="V",0,"")))</f>
        <v/>
      </c>
      <c r="I373">
        <f>IF(AND(A373&lt;&gt;"",F373&lt;&gt;"V",E373&gt;0),LN(E373),0)</f>
        <v/>
      </c>
      <c r="J373">
        <f>IF(OR(C373="",F373="",F373="V"),"",COUNTIFS($C$5:C373,C373,$F$5:F373,"W")+COUNTIFS($C$5:C373,C373,$F$5:F373,"L"))</f>
        <v/>
      </c>
      <c r="K373">
        <f>IF(J373="","",IF(F373="W",IF(IFERROR(INDEX($K$5:K372,MATCH(C373&amp;"#"&amp;(J373-1),$L$5:L372,0)),0)&gt;0,IFERROR(INDEX($K$5:K372,MATCH(C373&amp;"#"&amp;(J373-1),$L$5:L372,0)),0)+1,1),IF(IFERROR(INDEX($K$5:K372,MATCH(C373&amp;"#"&amp;(J373-1),$L$5:L372,0)),0)&lt;0,IFERROR(INDEX($K$5:K372,MATCH(C373&amp;"#"&amp;(J373-1),$L$5:L372,0)),0)-1,-1)))</f>
        <v/>
      </c>
      <c r="L373">
        <f>IF(J373="","",C373&amp;"#"&amp;J373)</f>
        <v/>
      </c>
    </row>
    <row r="374">
      <c r="B374" s="46" t="n"/>
      <c r="E374" s="47" t="n"/>
      <c r="G374" s="48">
        <f>IF(F374="W",(E374-1)*100,IF(F374="L",-100,IF(F374="V",0,"")))</f>
        <v/>
      </c>
      <c r="I374">
        <f>IF(AND(A374&lt;&gt;"",F374&lt;&gt;"V",E374&gt;0),LN(E374),0)</f>
        <v/>
      </c>
      <c r="J374">
        <f>IF(OR(C374="",F374="",F374="V"),"",COUNTIFS($C$5:C374,C374,$F$5:F374,"W")+COUNTIFS($C$5:C374,C374,$F$5:F374,"L"))</f>
        <v/>
      </c>
      <c r="K374">
        <f>IF(J374="","",IF(F374="W",IF(IFERROR(INDEX($K$5:K373,MATCH(C374&amp;"#"&amp;(J374-1),$L$5:L373,0)),0)&gt;0,IFERROR(INDEX($K$5:K373,MATCH(C374&amp;"#"&amp;(J374-1),$L$5:L373,0)),0)+1,1),IF(IFERROR(INDEX($K$5:K373,MATCH(C374&amp;"#"&amp;(J374-1),$L$5:L373,0)),0)&lt;0,IFERROR(INDEX($K$5:K373,MATCH(C374&amp;"#"&amp;(J374-1),$L$5:L373,0)),0)-1,-1)))</f>
        <v/>
      </c>
      <c r="L374">
        <f>IF(J374="","",C374&amp;"#"&amp;J374)</f>
        <v/>
      </c>
    </row>
    <row r="375">
      <c r="B375" s="46" t="n"/>
      <c r="E375" s="47" t="n"/>
      <c r="G375" s="48">
        <f>IF(F375="W",(E375-1)*100,IF(F375="L",-100,IF(F375="V",0,"")))</f>
        <v/>
      </c>
      <c r="I375">
        <f>IF(AND(A375&lt;&gt;"",F375&lt;&gt;"V",E375&gt;0),LN(E375),0)</f>
        <v/>
      </c>
      <c r="J375">
        <f>IF(OR(C375="",F375="",F375="V"),"",COUNTIFS($C$5:C375,C375,$F$5:F375,"W")+COUNTIFS($C$5:C375,C375,$F$5:F375,"L"))</f>
        <v/>
      </c>
      <c r="K375">
        <f>IF(J375="","",IF(F375="W",IF(IFERROR(INDEX($K$5:K374,MATCH(C375&amp;"#"&amp;(J375-1),$L$5:L374,0)),0)&gt;0,IFERROR(INDEX($K$5:K374,MATCH(C375&amp;"#"&amp;(J375-1),$L$5:L374,0)),0)+1,1),IF(IFERROR(INDEX($K$5:K374,MATCH(C375&amp;"#"&amp;(J375-1),$L$5:L374,0)),0)&lt;0,IFERROR(INDEX($K$5:K374,MATCH(C375&amp;"#"&amp;(J375-1),$L$5:L374,0)),0)-1,-1)))</f>
        <v/>
      </c>
      <c r="L375">
        <f>IF(J375="","",C375&amp;"#"&amp;J375)</f>
        <v/>
      </c>
    </row>
    <row r="376">
      <c r="B376" s="46" t="n"/>
      <c r="E376" s="47" t="n"/>
      <c r="G376" s="48">
        <f>IF(F376="W",(E376-1)*100,IF(F376="L",-100,IF(F376="V",0,"")))</f>
        <v/>
      </c>
      <c r="I376">
        <f>IF(AND(A376&lt;&gt;"",F376&lt;&gt;"V",E376&gt;0),LN(E376),0)</f>
        <v/>
      </c>
      <c r="J376">
        <f>IF(OR(C376="",F376="",F376="V"),"",COUNTIFS($C$5:C376,C376,$F$5:F376,"W")+COUNTIFS($C$5:C376,C376,$F$5:F376,"L"))</f>
        <v/>
      </c>
      <c r="K376">
        <f>IF(J376="","",IF(F376="W",IF(IFERROR(INDEX($K$5:K375,MATCH(C376&amp;"#"&amp;(J376-1),$L$5:L375,0)),0)&gt;0,IFERROR(INDEX($K$5:K375,MATCH(C376&amp;"#"&amp;(J376-1),$L$5:L375,0)),0)+1,1),IF(IFERROR(INDEX($K$5:K375,MATCH(C376&amp;"#"&amp;(J376-1),$L$5:L375,0)),0)&lt;0,IFERROR(INDEX($K$5:K375,MATCH(C376&amp;"#"&amp;(J376-1),$L$5:L375,0)),0)-1,-1)))</f>
        <v/>
      </c>
      <c r="L376">
        <f>IF(J376="","",C376&amp;"#"&amp;J376)</f>
        <v/>
      </c>
    </row>
    <row r="377">
      <c r="B377" s="46" t="n"/>
      <c r="E377" s="47" t="n"/>
      <c r="G377" s="48">
        <f>IF(F377="W",(E377-1)*100,IF(F377="L",-100,IF(F377="V",0,"")))</f>
        <v/>
      </c>
      <c r="I377">
        <f>IF(AND(A377&lt;&gt;"",F377&lt;&gt;"V",E377&gt;0),LN(E377),0)</f>
        <v/>
      </c>
      <c r="J377">
        <f>IF(OR(C377="",F377="",F377="V"),"",COUNTIFS($C$5:C377,C377,$F$5:F377,"W")+COUNTIFS($C$5:C377,C377,$F$5:F377,"L"))</f>
        <v/>
      </c>
      <c r="K377">
        <f>IF(J377="","",IF(F377="W",IF(IFERROR(INDEX($K$5:K376,MATCH(C377&amp;"#"&amp;(J377-1),$L$5:L376,0)),0)&gt;0,IFERROR(INDEX($K$5:K376,MATCH(C377&amp;"#"&amp;(J377-1),$L$5:L376,0)),0)+1,1),IF(IFERROR(INDEX($K$5:K376,MATCH(C377&amp;"#"&amp;(J377-1),$L$5:L376,0)),0)&lt;0,IFERROR(INDEX($K$5:K376,MATCH(C377&amp;"#"&amp;(J377-1),$L$5:L376,0)),0)-1,-1)))</f>
        <v/>
      </c>
      <c r="L377">
        <f>IF(J377="","",C377&amp;"#"&amp;J377)</f>
        <v/>
      </c>
    </row>
    <row r="378">
      <c r="B378" s="46" t="n"/>
      <c r="E378" s="47" t="n"/>
      <c r="G378" s="48">
        <f>IF(F378="W",(E378-1)*100,IF(F378="L",-100,IF(F378="V",0,"")))</f>
        <v/>
      </c>
      <c r="I378">
        <f>IF(AND(A378&lt;&gt;"",F378&lt;&gt;"V",E378&gt;0),LN(E378),0)</f>
        <v/>
      </c>
      <c r="J378">
        <f>IF(OR(C378="",F378="",F378="V"),"",COUNTIFS($C$5:C378,C378,$F$5:F378,"W")+COUNTIFS($C$5:C378,C378,$F$5:F378,"L"))</f>
        <v/>
      </c>
      <c r="K378">
        <f>IF(J378="","",IF(F378="W",IF(IFERROR(INDEX($K$5:K377,MATCH(C378&amp;"#"&amp;(J378-1),$L$5:L377,0)),0)&gt;0,IFERROR(INDEX($K$5:K377,MATCH(C378&amp;"#"&amp;(J378-1),$L$5:L377,0)),0)+1,1),IF(IFERROR(INDEX($K$5:K377,MATCH(C378&amp;"#"&amp;(J378-1),$L$5:L377,0)),0)&lt;0,IFERROR(INDEX($K$5:K377,MATCH(C378&amp;"#"&amp;(J378-1),$L$5:L377,0)),0)-1,-1)))</f>
        <v/>
      </c>
      <c r="L378">
        <f>IF(J378="","",C378&amp;"#"&amp;J378)</f>
        <v/>
      </c>
    </row>
    <row r="379">
      <c r="B379" s="46" t="n"/>
      <c r="E379" s="47" t="n"/>
      <c r="G379" s="48">
        <f>IF(F379="W",(E379-1)*100,IF(F379="L",-100,IF(F379="V",0,"")))</f>
        <v/>
      </c>
      <c r="I379">
        <f>IF(AND(A379&lt;&gt;"",F379&lt;&gt;"V",E379&gt;0),LN(E379),0)</f>
        <v/>
      </c>
      <c r="J379">
        <f>IF(OR(C379="",F379="",F379="V"),"",COUNTIFS($C$5:C379,C379,$F$5:F379,"W")+COUNTIFS($C$5:C379,C379,$F$5:F379,"L"))</f>
        <v/>
      </c>
      <c r="K379">
        <f>IF(J379="","",IF(F379="W",IF(IFERROR(INDEX($K$5:K378,MATCH(C379&amp;"#"&amp;(J379-1),$L$5:L378,0)),0)&gt;0,IFERROR(INDEX($K$5:K378,MATCH(C379&amp;"#"&amp;(J379-1),$L$5:L378,0)),0)+1,1),IF(IFERROR(INDEX($K$5:K378,MATCH(C379&amp;"#"&amp;(J379-1),$L$5:L378,0)),0)&lt;0,IFERROR(INDEX($K$5:K378,MATCH(C379&amp;"#"&amp;(J379-1),$L$5:L378,0)),0)-1,-1)))</f>
        <v/>
      </c>
      <c r="L379">
        <f>IF(J379="","",C379&amp;"#"&amp;J379)</f>
        <v/>
      </c>
    </row>
    <row r="380">
      <c r="B380" s="46" t="n"/>
      <c r="E380" s="47" t="n"/>
      <c r="G380" s="48">
        <f>IF(F380="W",(E380-1)*100,IF(F380="L",-100,IF(F380="V",0,"")))</f>
        <v/>
      </c>
      <c r="I380">
        <f>IF(AND(A380&lt;&gt;"",F380&lt;&gt;"V",E380&gt;0),LN(E380),0)</f>
        <v/>
      </c>
      <c r="J380">
        <f>IF(OR(C380="",F380="",F380="V"),"",COUNTIFS($C$5:C380,C380,$F$5:F380,"W")+COUNTIFS($C$5:C380,C380,$F$5:F380,"L"))</f>
        <v/>
      </c>
      <c r="K380">
        <f>IF(J380="","",IF(F380="W",IF(IFERROR(INDEX($K$5:K379,MATCH(C380&amp;"#"&amp;(J380-1),$L$5:L379,0)),0)&gt;0,IFERROR(INDEX($K$5:K379,MATCH(C380&amp;"#"&amp;(J380-1),$L$5:L379,0)),0)+1,1),IF(IFERROR(INDEX($K$5:K379,MATCH(C380&amp;"#"&amp;(J380-1),$L$5:L379,0)),0)&lt;0,IFERROR(INDEX($K$5:K379,MATCH(C380&amp;"#"&amp;(J380-1),$L$5:L379,0)),0)-1,-1)))</f>
        <v/>
      </c>
      <c r="L380">
        <f>IF(J380="","",C380&amp;"#"&amp;J380)</f>
        <v/>
      </c>
    </row>
    <row r="381">
      <c r="B381" s="46" t="n"/>
      <c r="E381" s="47" t="n"/>
      <c r="G381" s="48">
        <f>IF(F381="W",(E381-1)*100,IF(F381="L",-100,IF(F381="V",0,"")))</f>
        <v/>
      </c>
      <c r="I381">
        <f>IF(AND(A381&lt;&gt;"",F381&lt;&gt;"V",E381&gt;0),LN(E381),0)</f>
        <v/>
      </c>
      <c r="J381">
        <f>IF(OR(C381="",F381="",F381="V"),"",COUNTIFS($C$5:C381,C381,$F$5:F381,"W")+COUNTIFS($C$5:C381,C381,$F$5:F381,"L"))</f>
        <v/>
      </c>
      <c r="K381">
        <f>IF(J381="","",IF(F381="W",IF(IFERROR(INDEX($K$5:K380,MATCH(C381&amp;"#"&amp;(J381-1),$L$5:L380,0)),0)&gt;0,IFERROR(INDEX($K$5:K380,MATCH(C381&amp;"#"&amp;(J381-1),$L$5:L380,0)),0)+1,1),IF(IFERROR(INDEX($K$5:K380,MATCH(C381&amp;"#"&amp;(J381-1),$L$5:L380,0)),0)&lt;0,IFERROR(INDEX($K$5:K380,MATCH(C381&amp;"#"&amp;(J381-1),$L$5:L380,0)),0)-1,-1)))</f>
        <v/>
      </c>
      <c r="L381">
        <f>IF(J381="","",C381&amp;"#"&amp;J381)</f>
        <v/>
      </c>
    </row>
    <row r="382">
      <c r="B382" s="46" t="n"/>
      <c r="E382" s="47" t="n"/>
      <c r="G382" s="48">
        <f>IF(F382="W",(E382-1)*100,IF(F382="L",-100,IF(F382="V",0,"")))</f>
        <v/>
      </c>
      <c r="I382">
        <f>IF(AND(A382&lt;&gt;"",F382&lt;&gt;"V",E382&gt;0),LN(E382),0)</f>
        <v/>
      </c>
      <c r="J382">
        <f>IF(OR(C382="",F382="",F382="V"),"",COUNTIFS($C$5:C382,C382,$F$5:F382,"W")+COUNTIFS($C$5:C382,C382,$F$5:F382,"L"))</f>
        <v/>
      </c>
      <c r="K382">
        <f>IF(J382="","",IF(F382="W",IF(IFERROR(INDEX($K$5:K381,MATCH(C382&amp;"#"&amp;(J382-1),$L$5:L381,0)),0)&gt;0,IFERROR(INDEX($K$5:K381,MATCH(C382&amp;"#"&amp;(J382-1),$L$5:L381,0)),0)+1,1),IF(IFERROR(INDEX($K$5:K381,MATCH(C382&amp;"#"&amp;(J382-1),$L$5:L381,0)),0)&lt;0,IFERROR(INDEX($K$5:K381,MATCH(C382&amp;"#"&amp;(J382-1),$L$5:L381,0)),0)-1,-1)))</f>
        <v/>
      </c>
      <c r="L382">
        <f>IF(J382="","",C382&amp;"#"&amp;J382)</f>
        <v/>
      </c>
    </row>
    <row r="383">
      <c r="B383" s="46" t="n"/>
      <c r="E383" s="47" t="n"/>
      <c r="G383" s="48">
        <f>IF(F383="W",(E383-1)*100,IF(F383="L",-100,IF(F383="V",0,"")))</f>
        <v/>
      </c>
      <c r="I383">
        <f>IF(AND(A383&lt;&gt;"",F383&lt;&gt;"V",E383&gt;0),LN(E383),0)</f>
        <v/>
      </c>
      <c r="J383">
        <f>IF(OR(C383="",F383="",F383="V"),"",COUNTIFS($C$5:C383,C383,$F$5:F383,"W")+COUNTIFS($C$5:C383,C383,$F$5:F383,"L"))</f>
        <v/>
      </c>
      <c r="K383">
        <f>IF(J383="","",IF(F383="W",IF(IFERROR(INDEX($K$5:K382,MATCH(C383&amp;"#"&amp;(J383-1),$L$5:L382,0)),0)&gt;0,IFERROR(INDEX($K$5:K382,MATCH(C383&amp;"#"&amp;(J383-1),$L$5:L382,0)),0)+1,1),IF(IFERROR(INDEX($K$5:K382,MATCH(C383&amp;"#"&amp;(J383-1),$L$5:L382,0)),0)&lt;0,IFERROR(INDEX($K$5:K382,MATCH(C383&amp;"#"&amp;(J383-1),$L$5:L382,0)),0)-1,-1)))</f>
        <v/>
      </c>
      <c r="L383">
        <f>IF(J383="","",C383&amp;"#"&amp;J383)</f>
        <v/>
      </c>
    </row>
    <row r="384">
      <c r="B384" s="46" t="n"/>
      <c r="E384" s="47" t="n"/>
      <c r="G384" s="48">
        <f>IF(F384="W",(E384-1)*100,IF(F384="L",-100,IF(F384="V",0,"")))</f>
        <v/>
      </c>
      <c r="I384">
        <f>IF(AND(A384&lt;&gt;"",F384&lt;&gt;"V",E384&gt;0),LN(E384),0)</f>
        <v/>
      </c>
      <c r="J384">
        <f>IF(OR(C384="",F384="",F384="V"),"",COUNTIFS($C$5:C384,C384,$F$5:F384,"W")+COUNTIFS($C$5:C384,C384,$F$5:F384,"L"))</f>
        <v/>
      </c>
      <c r="K384">
        <f>IF(J384="","",IF(F384="W",IF(IFERROR(INDEX($K$5:K383,MATCH(C384&amp;"#"&amp;(J384-1),$L$5:L383,0)),0)&gt;0,IFERROR(INDEX($K$5:K383,MATCH(C384&amp;"#"&amp;(J384-1),$L$5:L383,0)),0)+1,1),IF(IFERROR(INDEX($K$5:K383,MATCH(C384&amp;"#"&amp;(J384-1),$L$5:L383,0)),0)&lt;0,IFERROR(INDEX($K$5:K383,MATCH(C384&amp;"#"&amp;(J384-1),$L$5:L383,0)),0)-1,-1)))</f>
        <v/>
      </c>
      <c r="L384">
        <f>IF(J384="","",C384&amp;"#"&amp;J384)</f>
        <v/>
      </c>
    </row>
    <row r="385">
      <c r="B385" s="46" t="n"/>
      <c r="E385" s="47" t="n"/>
      <c r="G385" s="48">
        <f>IF(F385="W",(E385-1)*100,IF(F385="L",-100,IF(F385="V",0,"")))</f>
        <v/>
      </c>
      <c r="I385">
        <f>IF(AND(A385&lt;&gt;"",F385&lt;&gt;"V",E385&gt;0),LN(E385),0)</f>
        <v/>
      </c>
      <c r="J385">
        <f>IF(OR(C385="",F385="",F385="V"),"",COUNTIFS($C$5:C385,C385,$F$5:F385,"W")+COUNTIFS($C$5:C385,C385,$F$5:F385,"L"))</f>
        <v/>
      </c>
      <c r="K385">
        <f>IF(J385="","",IF(F385="W",IF(IFERROR(INDEX($K$5:K384,MATCH(C385&amp;"#"&amp;(J385-1),$L$5:L384,0)),0)&gt;0,IFERROR(INDEX($K$5:K384,MATCH(C385&amp;"#"&amp;(J385-1),$L$5:L384,0)),0)+1,1),IF(IFERROR(INDEX($K$5:K384,MATCH(C385&amp;"#"&amp;(J385-1),$L$5:L384,0)),0)&lt;0,IFERROR(INDEX($K$5:K384,MATCH(C385&amp;"#"&amp;(J385-1),$L$5:L384,0)),0)-1,-1)))</f>
        <v/>
      </c>
      <c r="L385">
        <f>IF(J385="","",C385&amp;"#"&amp;J385)</f>
        <v/>
      </c>
    </row>
    <row r="386">
      <c r="B386" s="46" t="n"/>
      <c r="E386" s="47" t="n"/>
      <c r="G386" s="48">
        <f>IF(F386="W",(E386-1)*100,IF(F386="L",-100,IF(F386="V",0,"")))</f>
        <v/>
      </c>
      <c r="I386">
        <f>IF(AND(A386&lt;&gt;"",F386&lt;&gt;"V",E386&gt;0),LN(E386),0)</f>
        <v/>
      </c>
      <c r="J386">
        <f>IF(OR(C386="",F386="",F386="V"),"",COUNTIFS($C$5:C386,C386,$F$5:F386,"W")+COUNTIFS($C$5:C386,C386,$F$5:F386,"L"))</f>
        <v/>
      </c>
      <c r="K386">
        <f>IF(J386="","",IF(F386="W",IF(IFERROR(INDEX($K$5:K385,MATCH(C386&amp;"#"&amp;(J386-1),$L$5:L385,0)),0)&gt;0,IFERROR(INDEX($K$5:K385,MATCH(C386&amp;"#"&amp;(J386-1),$L$5:L385,0)),0)+1,1),IF(IFERROR(INDEX($K$5:K385,MATCH(C386&amp;"#"&amp;(J386-1),$L$5:L385,0)),0)&lt;0,IFERROR(INDEX($K$5:K385,MATCH(C386&amp;"#"&amp;(J386-1),$L$5:L385,0)),0)-1,-1)))</f>
        <v/>
      </c>
      <c r="L386">
        <f>IF(J386="","",C386&amp;"#"&amp;J386)</f>
        <v/>
      </c>
    </row>
    <row r="387">
      <c r="B387" s="46" t="n"/>
      <c r="E387" s="47" t="n"/>
      <c r="G387" s="48">
        <f>IF(F387="W",(E387-1)*100,IF(F387="L",-100,IF(F387="V",0,"")))</f>
        <v/>
      </c>
      <c r="I387">
        <f>IF(AND(A387&lt;&gt;"",F387&lt;&gt;"V",E387&gt;0),LN(E387),0)</f>
        <v/>
      </c>
      <c r="J387">
        <f>IF(OR(C387="",F387="",F387="V"),"",COUNTIFS($C$5:C387,C387,$F$5:F387,"W")+COUNTIFS($C$5:C387,C387,$F$5:F387,"L"))</f>
        <v/>
      </c>
      <c r="K387">
        <f>IF(J387="","",IF(F387="W",IF(IFERROR(INDEX($K$5:K386,MATCH(C387&amp;"#"&amp;(J387-1),$L$5:L386,0)),0)&gt;0,IFERROR(INDEX($K$5:K386,MATCH(C387&amp;"#"&amp;(J387-1),$L$5:L386,0)),0)+1,1),IF(IFERROR(INDEX($K$5:K386,MATCH(C387&amp;"#"&amp;(J387-1),$L$5:L386,0)),0)&lt;0,IFERROR(INDEX($K$5:K386,MATCH(C387&amp;"#"&amp;(J387-1),$L$5:L386,0)),0)-1,-1)))</f>
        <v/>
      </c>
      <c r="L387">
        <f>IF(J387="","",C387&amp;"#"&amp;J387)</f>
        <v/>
      </c>
    </row>
    <row r="388">
      <c r="B388" s="46" t="n"/>
      <c r="E388" s="47" t="n"/>
      <c r="G388" s="48">
        <f>IF(F388="W",(E388-1)*100,IF(F388="L",-100,IF(F388="V",0,"")))</f>
        <v/>
      </c>
      <c r="I388">
        <f>IF(AND(A388&lt;&gt;"",F388&lt;&gt;"V",E388&gt;0),LN(E388),0)</f>
        <v/>
      </c>
      <c r="J388">
        <f>IF(OR(C388="",F388="",F388="V"),"",COUNTIFS($C$5:C388,C388,$F$5:F388,"W")+COUNTIFS($C$5:C388,C388,$F$5:F388,"L"))</f>
        <v/>
      </c>
      <c r="K388">
        <f>IF(J388="","",IF(F388="W",IF(IFERROR(INDEX($K$5:K387,MATCH(C388&amp;"#"&amp;(J388-1),$L$5:L387,0)),0)&gt;0,IFERROR(INDEX($K$5:K387,MATCH(C388&amp;"#"&amp;(J388-1),$L$5:L387,0)),0)+1,1),IF(IFERROR(INDEX($K$5:K387,MATCH(C388&amp;"#"&amp;(J388-1),$L$5:L387,0)),0)&lt;0,IFERROR(INDEX($K$5:K387,MATCH(C388&amp;"#"&amp;(J388-1),$L$5:L387,0)),0)-1,-1)))</f>
        <v/>
      </c>
      <c r="L388">
        <f>IF(J388="","",C388&amp;"#"&amp;J388)</f>
        <v/>
      </c>
    </row>
    <row r="389">
      <c r="B389" s="46" t="n"/>
      <c r="E389" s="47" t="n"/>
      <c r="G389" s="48">
        <f>IF(F389="W",(E389-1)*100,IF(F389="L",-100,IF(F389="V",0,"")))</f>
        <v/>
      </c>
      <c r="I389">
        <f>IF(AND(A389&lt;&gt;"",F389&lt;&gt;"V",E389&gt;0),LN(E389),0)</f>
        <v/>
      </c>
      <c r="J389">
        <f>IF(OR(C389="",F389="",F389="V"),"",COUNTIFS($C$5:C389,C389,$F$5:F389,"W")+COUNTIFS($C$5:C389,C389,$F$5:F389,"L"))</f>
        <v/>
      </c>
      <c r="K389">
        <f>IF(J389="","",IF(F389="W",IF(IFERROR(INDEX($K$5:K388,MATCH(C389&amp;"#"&amp;(J389-1),$L$5:L388,0)),0)&gt;0,IFERROR(INDEX($K$5:K388,MATCH(C389&amp;"#"&amp;(J389-1),$L$5:L388,0)),0)+1,1),IF(IFERROR(INDEX($K$5:K388,MATCH(C389&amp;"#"&amp;(J389-1),$L$5:L388,0)),0)&lt;0,IFERROR(INDEX($K$5:K388,MATCH(C389&amp;"#"&amp;(J389-1),$L$5:L388,0)),0)-1,-1)))</f>
        <v/>
      </c>
      <c r="L389">
        <f>IF(J389="","",C389&amp;"#"&amp;J389)</f>
        <v/>
      </c>
    </row>
    <row r="390">
      <c r="B390" s="46" t="n"/>
      <c r="E390" s="47" t="n"/>
      <c r="G390" s="48">
        <f>IF(F390="W",(E390-1)*100,IF(F390="L",-100,IF(F390="V",0,"")))</f>
        <v/>
      </c>
      <c r="I390">
        <f>IF(AND(A390&lt;&gt;"",F390&lt;&gt;"V",E390&gt;0),LN(E390),0)</f>
        <v/>
      </c>
      <c r="J390">
        <f>IF(OR(C390="",F390="",F390="V"),"",COUNTIFS($C$5:C390,C390,$F$5:F390,"W")+COUNTIFS($C$5:C390,C390,$F$5:F390,"L"))</f>
        <v/>
      </c>
      <c r="K390">
        <f>IF(J390="","",IF(F390="W",IF(IFERROR(INDEX($K$5:K389,MATCH(C390&amp;"#"&amp;(J390-1),$L$5:L389,0)),0)&gt;0,IFERROR(INDEX($K$5:K389,MATCH(C390&amp;"#"&amp;(J390-1),$L$5:L389,0)),0)+1,1),IF(IFERROR(INDEX($K$5:K389,MATCH(C390&amp;"#"&amp;(J390-1),$L$5:L389,0)),0)&lt;0,IFERROR(INDEX($K$5:K389,MATCH(C390&amp;"#"&amp;(J390-1),$L$5:L389,0)),0)-1,-1)))</f>
        <v/>
      </c>
      <c r="L390">
        <f>IF(J390="","",C390&amp;"#"&amp;J390)</f>
        <v/>
      </c>
    </row>
    <row r="391">
      <c r="B391" s="46" t="n"/>
      <c r="E391" s="47" t="n"/>
      <c r="G391" s="48">
        <f>IF(F391="W",(E391-1)*100,IF(F391="L",-100,IF(F391="V",0,"")))</f>
        <v/>
      </c>
      <c r="I391">
        <f>IF(AND(A391&lt;&gt;"",F391&lt;&gt;"V",E391&gt;0),LN(E391),0)</f>
        <v/>
      </c>
      <c r="J391">
        <f>IF(OR(C391="",F391="",F391="V"),"",COUNTIFS($C$5:C391,C391,$F$5:F391,"W")+COUNTIFS($C$5:C391,C391,$F$5:F391,"L"))</f>
        <v/>
      </c>
      <c r="K391">
        <f>IF(J391="","",IF(F391="W",IF(IFERROR(INDEX($K$5:K390,MATCH(C391&amp;"#"&amp;(J391-1),$L$5:L390,0)),0)&gt;0,IFERROR(INDEX($K$5:K390,MATCH(C391&amp;"#"&amp;(J391-1),$L$5:L390,0)),0)+1,1),IF(IFERROR(INDEX($K$5:K390,MATCH(C391&amp;"#"&amp;(J391-1),$L$5:L390,0)),0)&lt;0,IFERROR(INDEX($K$5:K390,MATCH(C391&amp;"#"&amp;(J391-1),$L$5:L390,0)),0)-1,-1)))</f>
        <v/>
      </c>
      <c r="L391">
        <f>IF(J391="","",C391&amp;"#"&amp;J391)</f>
        <v/>
      </c>
    </row>
    <row r="392">
      <c r="B392" s="46" t="n"/>
      <c r="E392" s="47" t="n"/>
      <c r="G392" s="48">
        <f>IF(F392="W",(E392-1)*100,IF(F392="L",-100,IF(F392="V",0,"")))</f>
        <v/>
      </c>
      <c r="I392">
        <f>IF(AND(A392&lt;&gt;"",F392&lt;&gt;"V",E392&gt;0),LN(E392),0)</f>
        <v/>
      </c>
      <c r="J392">
        <f>IF(OR(C392="",F392="",F392="V"),"",COUNTIFS($C$5:C392,C392,$F$5:F392,"W")+COUNTIFS($C$5:C392,C392,$F$5:F392,"L"))</f>
        <v/>
      </c>
      <c r="K392">
        <f>IF(J392="","",IF(F392="W",IF(IFERROR(INDEX($K$5:K391,MATCH(C392&amp;"#"&amp;(J392-1),$L$5:L391,0)),0)&gt;0,IFERROR(INDEX($K$5:K391,MATCH(C392&amp;"#"&amp;(J392-1),$L$5:L391,0)),0)+1,1),IF(IFERROR(INDEX($K$5:K391,MATCH(C392&amp;"#"&amp;(J392-1),$L$5:L391,0)),0)&lt;0,IFERROR(INDEX($K$5:K391,MATCH(C392&amp;"#"&amp;(J392-1),$L$5:L391,0)),0)-1,-1)))</f>
        <v/>
      </c>
      <c r="L392">
        <f>IF(J392="","",C392&amp;"#"&amp;J392)</f>
        <v/>
      </c>
    </row>
    <row r="393">
      <c r="B393" s="46" t="n"/>
      <c r="E393" s="47" t="n"/>
      <c r="G393" s="48">
        <f>IF(F393="W",(E393-1)*100,IF(F393="L",-100,IF(F393="V",0,"")))</f>
        <v/>
      </c>
      <c r="I393">
        <f>IF(AND(A393&lt;&gt;"",F393&lt;&gt;"V",E393&gt;0),LN(E393),0)</f>
        <v/>
      </c>
      <c r="J393">
        <f>IF(OR(C393="",F393="",F393="V"),"",COUNTIFS($C$5:C393,C393,$F$5:F393,"W")+COUNTIFS($C$5:C393,C393,$F$5:F393,"L"))</f>
        <v/>
      </c>
      <c r="K393">
        <f>IF(J393="","",IF(F393="W",IF(IFERROR(INDEX($K$5:K392,MATCH(C393&amp;"#"&amp;(J393-1),$L$5:L392,0)),0)&gt;0,IFERROR(INDEX($K$5:K392,MATCH(C393&amp;"#"&amp;(J393-1),$L$5:L392,0)),0)+1,1),IF(IFERROR(INDEX($K$5:K392,MATCH(C393&amp;"#"&amp;(J393-1),$L$5:L392,0)),0)&lt;0,IFERROR(INDEX($K$5:K392,MATCH(C393&amp;"#"&amp;(J393-1),$L$5:L392,0)),0)-1,-1)))</f>
        <v/>
      </c>
      <c r="L393">
        <f>IF(J393="","",C393&amp;"#"&amp;J393)</f>
        <v/>
      </c>
    </row>
    <row r="394">
      <c r="B394" s="46" t="n"/>
      <c r="E394" s="47" t="n"/>
      <c r="G394" s="48">
        <f>IF(F394="W",(E394-1)*100,IF(F394="L",-100,IF(F394="V",0,"")))</f>
        <v/>
      </c>
      <c r="I394">
        <f>IF(AND(A394&lt;&gt;"",F394&lt;&gt;"V",E394&gt;0),LN(E394),0)</f>
        <v/>
      </c>
      <c r="J394">
        <f>IF(OR(C394="",F394="",F394="V"),"",COUNTIFS($C$5:C394,C394,$F$5:F394,"W")+COUNTIFS($C$5:C394,C394,$F$5:F394,"L"))</f>
        <v/>
      </c>
      <c r="K394">
        <f>IF(J394="","",IF(F394="W",IF(IFERROR(INDEX($K$5:K393,MATCH(C394&amp;"#"&amp;(J394-1),$L$5:L393,0)),0)&gt;0,IFERROR(INDEX($K$5:K393,MATCH(C394&amp;"#"&amp;(J394-1),$L$5:L393,0)),0)+1,1),IF(IFERROR(INDEX($K$5:K393,MATCH(C394&amp;"#"&amp;(J394-1),$L$5:L393,0)),0)&lt;0,IFERROR(INDEX($K$5:K393,MATCH(C394&amp;"#"&amp;(J394-1),$L$5:L393,0)),0)-1,-1)))</f>
        <v/>
      </c>
      <c r="L394">
        <f>IF(J394="","",C394&amp;"#"&amp;J394)</f>
        <v/>
      </c>
    </row>
    <row r="395">
      <c r="B395" s="46" t="n"/>
      <c r="E395" s="47" t="n"/>
      <c r="G395" s="48">
        <f>IF(F395="W",(E395-1)*100,IF(F395="L",-100,IF(F395="V",0,"")))</f>
        <v/>
      </c>
      <c r="I395">
        <f>IF(AND(A395&lt;&gt;"",F395&lt;&gt;"V",E395&gt;0),LN(E395),0)</f>
        <v/>
      </c>
      <c r="J395">
        <f>IF(OR(C395="",F395="",F395="V"),"",COUNTIFS($C$5:C395,C395,$F$5:F395,"W")+COUNTIFS($C$5:C395,C395,$F$5:F395,"L"))</f>
        <v/>
      </c>
      <c r="K395">
        <f>IF(J395="","",IF(F395="W",IF(IFERROR(INDEX($K$5:K394,MATCH(C395&amp;"#"&amp;(J395-1),$L$5:L394,0)),0)&gt;0,IFERROR(INDEX($K$5:K394,MATCH(C395&amp;"#"&amp;(J395-1),$L$5:L394,0)),0)+1,1),IF(IFERROR(INDEX($K$5:K394,MATCH(C395&amp;"#"&amp;(J395-1),$L$5:L394,0)),0)&lt;0,IFERROR(INDEX($K$5:K394,MATCH(C395&amp;"#"&amp;(J395-1),$L$5:L394,0)),0)-1,-1)))</f>
        <v/>
      </c>
      <c r="L395">
        <f>IF(J395="","",C395&amp;"#"&amp;J395)</f>
        <v/>
      </c>
    </row>
    <row r="396">
      <c r="B396" s="46" t="n"/>
      <c r="E396" s="47" t="n"/>
      <c r="G396" s="48">
        <f>IF(F396="W",(E396-1)*100,IF(F396="L",-100,IF(F396="V",0,"")))</f>
        <v/>
      </c>
      <c r="I396">
        <f>IF(AND(A396&lt;&gt;"",F396&lt;&gt;"V",E396&gt;0),LN(E396),0)</f>
        <v/>
      </c>
      <c r="J396">
        <f>IF(OR(C396="",F396="",F396="V"),"",COUNTIFS($C$5:C396,C396,$F$5:F396,"W")+COUNTIFS($C$5:C396,C396,$F$5:F396,"L"))</f>
        <v/>
      </c>
      <c r="K396">
        <f>IF(J396="","",IF(F396="W",IF(IFERROR(INDEX($K$5:K395,MATCH(C396&amp;"#"&amp;(J396-1),$L$5:L395,0)),0)&gt;0,IFERROR(INDEX($K$5:K395,MATCH(C396&amp;"#"&amp;(J396-1),$L$5:L395,0)),0)+1,1),IF(IFERROR(INDEX($K$5:K395,MATCH(C396&amp;"#"&amp;(J396-1),$L$5:L395,0)),0)&lt;0,IFERROR(INDEX($K$5:K395,MATCH(C396&amp;"#"&amp;(J396-1),$L$5:L395,0)),0)-1,-1)))</f>
        <v/>
      </c>
      <c r="L396">
        <f>IF(J396="","",C396&amp;"#"&amp;J396)</f>
        <v/>
      </c>
    </row>
    <row r="397">
      <c r="B397" s="46" t="n"/>
      <c r="E397" s="47" t="n"/>
      <c r="G397" s="48">
        <f>IF(F397="W",(E397-1)*100,IF(F397="L",-100,IF(F397="V",0,"")))</f>
        <v/>
      </c>
      <c r="I397">
        <f>IF(AND(A397&lt;&gt;"",F397&lt;&gt;"V",E397&gt;0),LN(E397),0)</f>
        <v/>
      </c>
      <c r="J397">
        <f>IF(OR(C397="",F397="",F397="V"),"",COUNTIFS($C$5:C397,C397,$F$5:F397,"W")+COUNTIFS($C$5:C397,C397,$F$5:F397,"L"))</f>
        <v/>
      </c>
      <c r="K397">
        <f>IF(J397="","",IF(F397="W",IF(IFERROR(INDEX($K$5:K396,MATCH(C397&amp;"#"&amp;(J397-1),$L$5:L396,0)),0)&gt;0,IFERROR(INDEX($K$5:K396,MATCH(C397&amp;"#"&amp;(J397-1),$L$5:L396,0)),0)+1,1),IF(IFERROR(INDEX($K$5:K396,MATCH(C397&amp;"#"&amp;(J397-1),$L$5:L396,0)),0)&lt;0,IFERROR(INDEX($K$5:K396,MATCH(C397&amp;"#"&amp;(J397-1),$L$5:L396,0)),0)-1,-1)))</f>
        <v/>
      </c>
      <c r="L397">
        <f>IF(J397="","",C397&amp;"#"&amp;J397)</f>
        <v/>
      </c>
    </row>
    <row r="398">
      <c r="B398" s="46" t="n"/>
      <c r="E398" s="47" t="n"/>
      <c r="G398" s="48">
        <f>IF(F398="W",(E398-1)*100,IF(F398="L",-100,IF(F398="V",0,"")))</f>
        <v/>
      </c>
      <c r="I398">
        <f>IF(AND(A398&lt;&gt;"",F398&lt;&gt;"V",E398&gt;0),LN(E398),0)</f>
        <v/>
      </c>
      <c r="J398">
        <f>IF(OR(C398="",F398="",F398="V"),"",COUNTIFS($C$5:C398,C398,$F$5:F398,"W")+COUNTIFS($C$5:C398,C398,$F$5:F398,"L"))</f>
        <v/>
      </c>
      <c r="K398">
        <f>IF(J398="","",IF(F398="W",IF(IFERROR(INDEX($K$5:K397,MATCH(C398&amp;"#"&amp;(J398-1),$L$5:L397,0)),0)&gt;0,IFERROR(INDEX($K$5:K397,MATCH(C398&amp;"#"&amp;(J398-1),$L$5:L397,0)),0)+1,1),IF(IFERROR(INDEX($K$5:K397,MATCH(C398&amp;"#"&amp;(J398-1),$L$5:L397,0)),0)&lt;0,IFERROR(INDEX($K$5:K397,MATCH(C398&amp;"#"&amp;(J398-1),$L$5:L397,0)),0)-1,-1)))</f>
        <v/>
      </c>
      <c r="L398">
        <f>IF(J398="","",C398&amp;"#"&amp;J398)</f>
        <v/>
      </c>
    </row>
    <row r="399">
      <c r="B399" s="46" t="n"/>
      <c r="E399" s="47" t="n"/>
      <c r="G399" s="48">
        <f>IF(F399="W",(E399-1)*100,IF(F399="L",-100,IF(F399="V",0,"")))</f>
        <v/>
      </c>
      <c r="I399">
        <f>IF(AND(A399&lt;&gt;"",F399&lt;&gt;"V",E399&gt;0),LN(E399),0)</f>
        <v/>
      </c>
      <c r="J399">
        <f>IF(OR(C399="",F399="",F399="V"),"",COUNTIFS($C$5:C399,C399,$F$5:F399,"W")+COUNTIFS($C$5:C399,C399,$F$5:F399,"L"))</f>
        <v/>
      </c>
      <c r="K399">
        <f>IF(J399="","",IF(F399="W",IF(IFERROR(INDEX($K$5:K398,MATCH(C399&amp;"#"&amp;(J399-1),$L$5:L398,0)),0)&gt;0,IFERROR(INDEX($K$5:K398,MATCH(C399&amp;"#"&amp;(J399-1),$L$5:L398,0)),0)+1,1),IF(IFERROR(INDEX($K$5:K398,MATCH(C399&amp;"#"&amp;(J399-1),$L$5:L398,0)),0)&lt;0,IFERROR(INDEX($K$5:K398,MATCH(C399&amp;"#"&amp;(J399-1),$L$5:L398,0)),0)-1,-1)))</f>
        <v/>
      </c>
      <c r="L399">
        <f>IF(J399="","",C399&amp;"#"&amp;J399)</f>
        <v/>
      </c>
    </row>
    <row r="400">
      <c r="B400" s="46" t="n"/>
      <c r="E400" s="47" t="n"/>
      <c r="G400" s="48">
        <f>IF(F400="W",(E400-1)*100,IF(F400="L",-100,IF(F400="V",0,"")))</f>
        <v/>
      </c>
      <c r="I400">
        <f>IF(AND(A400&lt;&gt;"",F400&lt;&gt;"V",E400&gt;0),LN(E400),0)</f>
        <v/>
      </c>
      <c r="J400">
        <f>IF(OR(C400="",F400="",F400="V"),"",COUNTIFS($C$5:C400,C400,$F$5:F400,"W")+COUNTIFS($C$5:C400,C400,$F$5:F400,"L"))</f>
        <v/>
      </c>
      <c r="K400">
        <f>IF(J400="","",IF(F400="W",IF(IFERROR(INDEX($K$5:K399,MATCH(C400&amp;"#"&amp;(J400-1),$L$5:L399,0)),0)&gt;0,IFERROR(INDEX($K$5:K399,MATCH(C400&amp;"#"&amp;(J400-1),$L$5:L399,0)),0)+1,1),IF(IFERROR(INDEX($K$5:K399,MATCH(C400&amp;"#"&amp;(J400-1),$L$5:L399,0)),0)&lt;0,IFERROR(INDEX($K$5:K399,MATCH(C400&amp;"#"&amp;(J400-1),$L$5:L399,0)),0)-1,-1)))</f>
        <v/>
      </c>
      <c r="L400">
        <f>IF(J400="","",C400&amp;"#"&amp;J400)</f>
        <v/>
      </c>
    </row>
    <row r="401">
      <c r="B401" s="46" t="n"/>
      <c r="E401" s="47" t="n"/>
      <c r="G401" s="48">
        <f>IF(F401="W",(E401-1)*100,IF(F401="L",-100,IF(F401="V",0,"")))</f>
        <v/>
      </c>
      <c r="I401">
        <f>IF(AND(A401&lt;&gt;"",F401&lt;&gt;"V",E401&gt;0),LN(E401),0)</f>
        <v/>
      </c>
      <c r="J401">
        <f>IF(OR(C401="",F401="",F401="V"),"",COUNTIFS($C$5:C401,C401,$F$5:F401,"W")+COUNTIFS($C$5:C401,C401,$F$5:F401,"L"))</f>
        <v/>
      </c>
      <c r="K401">
        <f>IF(J401="","",IF(F401="W",IF(IFERROR(INDEX($K$5:K400,MATCH(C401&amp;"#"&amp;(J401-1),$L$5:L400,0)),0)&gt;0,IFERROR(INDEX($K$5:K400,MATCH(C401&amp;"#"&amp;(J401-1),$L$5:L400,0)),0)+1,1),IF(IFERROR(INDEX($K$5:K400,MATCH(C401&amp;"#"&amp;(J401-1),$L$5:L400,0)),0)&lt;0,IFERROR(INDEX($K$5:K400,MATCH(C401&amp;"#"&amp;(J401-1),$L$5:L400,0)),0)-1,-1)))</f>
        <v/>
      </c>
      <c r="L401">
        <f>IF(J401="","",C401&amp;"#"&amp;J401)</f>
        <v/>
      </c>
    </row>
    <row r="402">
      <c r="B402" s="46" t="n"/>
      <c r="E402" s="47" t="n"/>
      <c r="G402" s="48">
        <f>IF(F402="W",(E402-1)*100,IF(F402="L",-100,IF(F402="V",0,"")))</f>
        <v/>
      </c>
      <c r="I402">
        <f>IF(AND(A402&lt;&gt;"",F402&lt;&gt;"V",E402&gt;0),LN(E402),0)</f>
        <v/>
      </c>
      <c r="J402">
        <f>IF(OR(C402="",F402="",F402="V"),"",COUNTIFS($C$5:C402,C402,$F$5:F402,"W")+COUNTIFS($C$5:C402,C402,$F$5:F402,"L"))</f>
        <v/>
      </c>
      <c r="K402">
        <f>IF(J402="","",IF(F402="W",IF(IFERROR(INDEX($K$5:K401,MATCH(C402&amp;"#"&amp;(J402-1),$L$5:L401,0)),0)&gt;0,IFERROR(INDEX($K$5:K401,MATCH(C402&amp;"#"&amp;(J402-1),$L$5:L401,0)),0)+1,1),IF(IFERROR(INDEX($K$5:K401,MATCH(C402&amp;"#"&amp;(J402-1),$L$5:L401,0)),0)&lt;0,IFERROR(INDEX($K$5:K401,MATCH(C402&amp;"#"&amp;(J402-1),$L$5:L401,0)),0)-1,-1)))</f>
        <v/>
      </c>
      <c r="L402">
        <f>IF(J402="","",C402&amp;"#"&amp;J402)</f>
        <v/>
      </c>
    </row>
    <row r="403">
      <c r="B403" s="46" t="n"/>
      <c r="E403" s="47" t="n"/>
      <c r="G403" s="48">
        <f>IF(F403="W",(E403-1)*100,IF(F403="L",-100,IF(F403="V",0,"")))</f>
        <v/>
      </c>
      <c r="I403">
        <f>IF(AND(A403&lt;&gt;"",F403&lt;&gt;"V",E403&gt;0),LN(E403),0)</f>
        <v/>
      </c>
      <c r="J403">
        <f>IF(OR(C403="",F403="",F403="V"),"",COUNTIFS($C$5:C403,C403,$F$5:F403,"W")+COUNTIFS($C$5:C403,C403,$F$5:F403,"L"))</f>
        <v/>
      </c>
      <c r="K403">
        <f>IF(J403="","",IF(F403="W",IF(IFERROR(INDEX($K$5:K402,MATCH(C403&amp;"#"&amp;(J403-1),$L$5:L402,0)),0)&gt;0,IFERROR(INDEX($K$5:K402,MATCH(C403&amp;"#"&amp;(J403-1),$L$5:L402,0)),0)+1,1),IF(IFERROR(INDEX($K$5:K402,MATCH(C403&amp;"#"&amp;(J403-1),$L$5:L402,0)),0)&lt;0,IFERROR(INDEX($K$5:K402,MATCH(C403&amp;"#"&amp;(J403-1),$L$5:L402,0)),0)-1,-1)))</f>
        <v/>
      </c>
      <c r="L403">
        <f>IF(J403="","",C403&amp;"#"&amp;J403)</f>
        <v/>
      </c>
    </row>
    <row r="404">
      <c r="B404" s="46" t="n"/>
      <c r="E404" s="47" t="n"/>
      <c r="G404" s="48">
        <f>IF(F404="W",(E404-1)*100,IF(F404="L",-100,IF(F404="V",0,"")))</f>
        <v/>
      </c>
      <c r="I404">
        <f>IF(AND(A404&lt;&gt;"",F404&lt;&gt;"V",E404&gt;0),LN(E404),0)</f>
        <v/>
      </c>
      <c r="J404">
        <f>IF(OR(C404="",F404="",F404="V"),"",COUNTIFS($C$5:C404,C404,$F$5:F404,"W")+COUNTIFS($C$5:C404,C404,$F$5:F404,"L"))</f>
        <v/>
      </c>
      <c r="K404">
        <f>IF(J404="","",IF(F404="W",IF(IFERROR(INDEX($K$5:K403,MATCH(C404&amp;"#"&amp;(J404-1),$L$5:L403,0)),0)&gt;0,IFERROR(INDEX($K$5:K403,MATCH(C404&amp;"#"&amp;(J404-1),$L$5:L403,0)),0)+1,1),IF(IFERROR(INDEX($K$5:K403,MATCH(C404&amp;"#"&amp;(J404-1),$L$5:L403,0)),0)&lt;0,IFERROR(INDEX($K$5:K403,MATCH(C404&amp;"#"&amp;(J404-1),$L$5:L403,0)),0)-1,-1)))</f>
        <v/>
      </c>
      <c r="L404">
        <f>IF(J404="","",C404&amp;"#"&amp;J404)</f>
        <v/>
      </c>
    </row>
    <row r="405">
      <c r="B405" s="46" t="n"/>
      <c r="E405" s="47" t="n"/>
      <c r="G405" s="48">
        <f>IF(F405="W",(E405-1)*100,IF(F405="L",-100,IF(F405="V",0,"")))</f>
        <v/>
      </c>
      <c r="I405">
        <f>IF(AND(A405&lt;&gt;"",F405&lt;&gt;"V",E405&gt;0),LN(E405),0)</f>
        <v/>
      </c>
      <c r="J405">
        <f>IF(OR(C405="",F405="",F405="V"),"",COUNTIFS($C$5:C405,C405,$F$5:F405,"W")+COUNTIFS($C$5:C405,C405,$F$5:F405,"L"))</f>
        <v/>
      </c>
      <c r="K405">
        <f>IF(J405="","",IF(F405="W",IF(IFERROR(INDEX($K$5:K404,MATCH(C405&amp;"#"&amp;(J405-1),$L$5:L404,0)),0)&gt;0,IFERROR(INDEX($K$5:K404,MATCH(C405&amp;"#"&amp;(J405-1),$L$5:L404,0)),0)+1,1),IF(IFERROR(INDEX($K$5:K404,MATCH(C405&amp;"#"&amp;(J405-1),$L$5:L404,0)),0)&lt;0,IFERROR(INDEX($K$5:K404,MATCH(C405&amp;"#"&amp;(J405-1),$L$5:L404,0)),0)-1,-1)))</f>
        <v/>
      </c>
      <c r="L405">
        <f>IF(J405="","",C405&amp;"#"&amp;J405)</f>
        <v/>
      </c>
    </row>
    <row r="406">
      <c r="B406" s="46" t="n"/>
      <c r="E406" s="47" t="n"/>
      <c r="G406" s="48">
        <f>IF(F406="W",(E406-1)*100,IF(F406="L",-100,IF(F406="V",0,"")))</f>
        <v/>
      </c>
      <c r="I406">
        <f>IF(AND(A406&lt;&gt;"",F406&lt;&gt;"V",E406&gt;0),LN(E406),0)</f>
        <v/>
      </c>
      <c r="J406">
        <f>IF(OR(C406="",F406="",F406="V"),"",COUNTIFS($C$5:C406,C406,$F$5:F406,"W")+COUNTIFS($C$5:C406,C406,$F$5:F406,"L"))</f>
        <v/>
      </c>
      <c r="K406">
        <f>IF(J406="","",IF(F406="W",IF(IFERROR(INDEX($K$5:K405,MATCH(C406&amp;"#"&amp;(J406-1),$L$5:L405,0)),0)&gt;0,IFERROR(INDEX($K$5:K405,MATCH(C406&amp;"#"&amp;(J406-1),$L$5:L405,0)),0)+1,1),IF(IFERROR(INDEX($K$5:K405,MATCH(C406&amp;"#"&amp;(J406-1),$L$5:L405,0)),0)&lt;0,IFERROR(INDEX($K$5:K405,MATCH(C406&amp;"#"&amp;(J406-1),$L$5:L405,0)),0)-1,-1)))</f>
        <v/>
      </c>
      <c r="L406">
        <f>IF(J406="","",C406&amp;"#"&amp;J406)</f>
        <v/>
      </c>
    </row>
    <row r="407">
      <c r="B407" s="46" t="n"/>
      <c r="E407" s="47" t="n"/>
      <c r="G407" s="48">
        <f>IF(F407="W",(E407-1)*100,IF(F407="L",-100,IF(F407="V",0,"")))</f>
        <v/>
      </c>
      <c r="I407">
        <f>IF(AND(A407&lt;&gt;"",F407&lt;&gt;"V",E407&gt;0),LN(E407),0)</f>
        <v/>
      </c>
      <c r="J407">
        <f>IF(OR(C407="",F407="",F407="V"),"",COUNTIFS($C$5:C407,C407,$F$5:F407,"W")+COUNTIFS($C$5:C407,C407,$F$5:F407,"L"))</f>
        <v/>
      </c>
      <c r="K407">
        <f>IF(J407="","",IF(F407="W",IF(IFERROR(INDEX($K$5:K406,MATCH(C407&amp;"#"&amp;(J407-1),$L$5:L406,0)),0)&gt;0,IFERROR(INDEX($K$5:K406,MATCH(C407&amp;"#"&amp;(J407-1),$L$5:L406,0)),0)+1,1),IF(IFERROR(INDEX($K$5:K406,MATCH(C407&amp;"#"&amp;(J407-1),$L$5:L406,0)),0)&lt;0,IFERROR(INDEX($K$5:K406,MATCH(C407&amp;"#"&amp;(J407-1),$L$5:L406,0)),0)-1,-1)))</f>
        <v/>
      </c>
      <c r="L407">
        <f>IF(J407="","",C407&amp;"#"&amp;J407)</f>
        <v/>
      </c>
    </row>
    <row r="408">
      <c r="B408" s="46" t="n"/>
      <c r="E408" s="47" t="n"/>
      <c r="G408" s="48">
        <f>IF(F408="W",(E408-1)*100,IF(F408="L",-100,IF(F408="V",0,"")))</f>
        <v/>
      </c>
      <c r="I408">
        <f>IF(AND(A408&lt;&gt;"",F408&lt;&gt;"V",E408&gt;0),LN(E408),0)</f>
        <v/>
      </c>
      <c r="J408">
        <f>IF(OR(C408="",F408="",F408="V"),"",COUNTIFS($C$5:C408,C408,$F$5:F408,"W")+COUNTIFS($C$5:C408,C408,$F$5:F408,"L"))</f>
        <v/>
      </c>
      <c r="K408">
        <f>IF(J408="","",IF(F408="W",IF(IFERROR(INDEX($K$5:K407,MATCH(C408&amp;"#"&amp;(J408-1),$L$5:L407,0)),0)&gt;0,IFERROR(INDEX($K$5:K407,MATCH(C408&amp;"#"&amp;(J408-1),$L$5:L407,0)),0)+1,1),IF(IFERROR(INDEX($K$5:K407,MATCH(C408&amp;"#"&amp;(J408-1),$L$5:L407,0)),0)&lt;0,IFERROR(INDEX($K$5:K407,MATCH(C408&amp;"#"&amp;(J408-1),$L$5:L407,0)),0)-1,-1)))</f>
        <v/>
      </c>
      <c r="L408">
        <f>IF(J408="","",C408&amp;"#"&amp;J408)</f>
        <v/>
      </c>
    </row>
    <row r="409">
      <c r="B409" s="46" t="n"/>
      <c r="E409" s="47" t="n"/>
      <c r="G409" s="48">
        <f>IF(F409="W",(E409-1)*100,IF(F409="L",-100,IF(F409="V",0,"")))</f>
        <v/>
      </c>
      <c r="I409">
        <f>IF(AND(A409&lt;&gt;"",F409&lt;&gt;"V",E409&gt;0),LN(E409),0)</f>
        <v/>
      </c>
      <c r="J409">
        <f>IF(OR(C409="",F409="",F409="V"),"",COUNTIFS($C$5:C409,C409,$F$5:F409,"W")+COUNTIFS($C$5:C409,C409,$F$5:F409,"L"))</f>
        <v/>
      </c>
      <c r="K409">
        <f>IF(J409="","",IF(F409="W",IF(IFERROR(INDEX($K$5:K408,MATCH(C409&amp;"#"&amp;(J409-1),$L$5:L408,0)),0)&gt;0,IFERROR(INDEX($K$5:K408,MATCH(C409&amp;"#"&amp;(J409-1),$L$5:L408,0)),0)+1,1),IF(IFERROR(INDEX($K$5:K408,MATCH(C409&amp;"#"&amp;(J409-1),$L$5:L408,0)),0)&lt;0,IFERROR(INDEX($K$5:K408,MATCH(C409&amp;"#"&amp;(J409-1),$L$5:L408,0)),0)-1,-1)))</f>
        <v/>
      </c>
      <c r="L409">
        <f>IF(J409="","",C409&amp;"#"&amp;J409)</f>
        <v/>
      </c>
    </row>
    <row r="410">
      <c r="B410" s="46" t="n"/>
      <c r="E410" s="47" t="n"/>
      <c r="G410" s="48">
        <f>IF(F410="W",(E410-1)*100,IF(F410="L",-100,IF(F410="V",0,"")))</f>
        <v/>
      </c>
      <c r="I410">
        <f>IF(AND(A410&lt;&gt;"",F410&lt;&gt;"V",E410&gt;0),LN(E410),0)</f>
        <v/>
      </c>
      <c r="J410">
        <f>IF(OR(C410="",F410="",F410="V"),"",COUNTIFS($C$5:C410,C410,$F$5:F410,"W")+COUNTIFS($C$5:C410,C410,$F$5:F410,"L"))</f>
        <v/>
      </c>
      <c r="K410">
        <f>IF(J410="","",IF(F410="W",IF(IFERROR(INDEX($K$5:K409,MATCH(C410&amp;"#"&amp;(J410-1),$L$5:L409,0)),0)&gt;0,IFERROR(INDEX($K$5:K409,MATCH(C410&amp;"#"&amp;(J410-1),$L$5:L409,0)),0)+1,1),IF(IFERROR(INDEX($K$5:K409,MATCH(C410&amp;"#"&amp;(J410-1),$L$5:L409,0)),0)&lt;0,IFERROR(INDEX($K$5:K409,MATCH(C410&amp;"#"&amp;(J410-1),$L$5:L409,0)),0)-1,-1)))</f>
        <v/>
      </c>
      <c r="L410">
        <f>IF(J410="","",C410&amp;"#"&amp;J410)</f>
        <v/>
      </c>
    </row>
    <row r="411">
      <c r="B411" s="46" t="n"/>
      <c r="E411" s="47" t="n"/>
      <c r="G411" s="48">
        <f>IF(F411="W",(E411-1)*100,IF(F411="L",-100,IF(F411="V",0,"")))</f>
        <v/>
      </c>
      <c r="I411">
        <f>IF(AND(A411&lt;&gt;"",F411&lt;&gt;"V",E411&gt;0),LN(E411),0)</f>
        <v/>
      </c>
      <c r="J411">
        <f>IF(OR(C411="",F411="",F411="V"),"",COUNTIFS($C$5:C411,C411,$F$5:F411,"W")+COUNTIFS($C$5:C411,C411,$F$5:F411,"L"))</f>
        <v/>
      </c>
      <c r="K411">
        <f>IF(J411="","",IF(F411="W",IF(IFERROR(INDEX($K$5:K410,MATCH(C411&amp;"#"&amp;(J411-1),$L$5:L410,0)),0)&gt;0,IFERROR(INDEX($K$5:K410,MATCH(C411&amp;"#"&amp;(J411-1),$L$5:L410,0)),0)+1,1),IF(IFERROR(INDEX($K$5:K410,MATCH(C411&amp;"#"&amp;(J411-1),$L$5:L410,0)),0)&lt;0,IFERROR(INDEX($K$5:K410,MATCH(C411&amp;"#"&amp;(J411-1),$L$5:L410,0)),0)-1,-1)))</f>
        <v/>
      </c>
      <c r="L411">
        <f>IF(J411="","",C411&amp;"#"&amp;J411)</f>
        <v/>
      </c>
    </row>
    <row r="412">
      <c r="B412" s="46" t="n"/>
      <c r="E412" s="47" t="n"/>
      <c r="G412" s="48">
        <f>IF(F412="W",(E412-1)*100,IF(F412="L",-100,IF(F412="V",0,"")))</f>
        <v/>
      </c>
      <c r="I412">
        <f>IF(AND(A412&lt;&gt;"",F412&lt;&gt;"V",E412&gt;0),LN(E412),0)</f>
        <v/>
      </c>
      <c r="J412">
        <f>IF(OR(C412="",F412="",F412="V"),"",COUNTIFS($C$5:C412,C412,$F$5:F412,"W")+COUNTIFS($C$5:C412,C412,$F$5:F412,"L"))</f>
        <v/>
      </c>
      <c r="K412">
        <f>IF(J412="","",IF(F412="W",IF(IFERROR(INDEX($K$5:K411,MATCH(C412&amp;"#"&amp;(J412-1),$L$5:L411,0)),0)&gt;0,IFERROR(INDEX($K$5:K411,MATCH(C412&amp;"#"&amp;(J412-1),$L$5:L411,0)),0)+1,1),IF(IFERROR(INDEX($K$5:K411,MATCH(C412&amp;"#"&amp;(J412-1),$L$5:L411,0)),0)&lt;0,IFERROR(INDEX($K$5:K411,MATCH(C412&amp;"#"&amp;(J412-1),$L$5:L411,0)),0)-1,-1)))</f>
        <v/>
      </c>
      <c r="L412">
        <f>IF(J412="","",C412&amp;"#"&amp;J412)</f>
        <v/>
      </c>
    </row>
    <row r="413">
      <c r="B413" s="46" t="n"/>
      <c r="E413" s="47" t="n"/>
      <c r="G413" s="48">
        <f>IF(F413="W",(E413-1)*100,IF(F413="L",-100,IF(F413="V",0,"")))</f>
        <v/>
      </c>
      <c r="I413">
        <f>IF(AND(A413&lt;&gt;"",F413&lt;&gt;"V",E413&gt;0),LN(E413),0)</f>
        <v/>
      </c>
      <c r="J413">
        <f>IF(OR(C413="",F413="",F413="V"),"",COUNTIFS($C$5:C413,C413,$F$5:F413,"W")+COUNTIFS($C$5:C413,C413,$F$5:F413,"L"))</f>
        <v/>
      </c>
      <c r="K413">
        <f>IF(J413="","",IF(F413="W",IF(IFERROR(INDEX($K$5:K412,MATCH(C413&amp;"#"&amp;(J413-1),$L$5:L412,0)),0)&gt;0,IFERROR(INDEX($K$5:K412,MATCH(C413&amp;"#"&amp;(J413-1),$L$5:L412,0)),0)+1,1),IF(IFERROR(INDEX($K$5:K412,MATCH(C413&amp;"#"&amp;(J413-1),$L$5:L412,0)),0)&lt;0,IFERROR(INDEX($K$5:K412,MATCH(C413&amp;"#"&amp;(J413-1),$L$5:L412,0)),0)-1,-1)))</f>
        <v/>
      </c>
      <c r="L413">
        <f>IF(J413="","",C413&amp;"#"&amp;J413)</f>
        <v/>
      </c>
    </row>
    <row r="414">
      <c r="B414" s="46" t="n"/>
      <c r="E414" s="47" t="n"/>
      <c r="G414" s="48">
        <f>IF(F414="W",(E414-1)*100,IF(F414="L",-100,IF(F414="V",0,"")))</f>
        <v/>
      </c>
      <c r="I414">
        <f>IF(AND(A414&lt;&gt;"",F414&lt;&gt;"V",E414&gt;0),LN(E414),0)</f>
        <v/>
      </c>
      <c r="J414">
        <f>IF(OR(C414="",F414="",F414="V"),"",COUNTIFS($C$5:C414,C414,$F$5:F414,"W")+COUNTIFS($C$5:C414,C414,$F$5:F414,"L"))</f>
        <v/>
      </c>
      <c r="K414">
        <f>IF(J414="","",IF(F414="W",IF(IFERROR(INDEX($K$5:K413,MATCH(C414&amp;"#"&amp;(J414-1),$L$5:L413,0)),0)&gt;0,IFERROR(INDEX($K$5:K413,MATCH(C414&amp;"#"&amp;(J414-1),$L$5:L413,0)),0)+1,1),IF(IFERROR(INDEX($K$5:K413,MATCH(C414&amp;"#"&amp;(J414-1),$L$5:L413,0)),0)&lt;0,IFERROR(INDEX($K$5:K413,MATCH(C414&amp;"#"&amp;(J414-1),$L$5:L413,0)),0)-1,-1)))</f>
        <v/>
      </c>
      <c r="L414">
        <f>IF(J414="","",C414&amp;"#"&amp;J414)</f>
        <v/>
      </c>
    </row>
    <row r="415">
      <c r="B415" s="46" t="n"/>
      <c r="E415" s="47" t="n"/>
      <c r="G415" s="48">
        <f>IF(F415="W",(E415-1)*100,IF(F415="L",-100,IF(F415="V",0,"")))</f>
        <v/>
      </c>
      <c r="I415">
        <f>IF(AND(A415&lt;&gt;"",F415&lt;&gt;"V",E415&gt;0),LN(E415),0)</f>
        <v/>
      </c>
      <c r="J415">
        <f>IF(OR(C415="",F415="",F415="V"),"",COUNTIFS($C$5:C415,C415,$F$5:F415,"W")+COUNTIFS($C$5:C415,C415,$F$5:F415,"L"))</f>
        <v/>
      </c>
      <c r="K415">
        <f>IF(J415="","",IF(F415="W",IF(IFERROR(INDEX($K$5:K414,MATCH(C415&amp;"#"&amp;(J415-1),$L$5:L414,0)),0)&gt;0,IFERROR(INDEX($K$5:K414,MATCH(C415&amp;"#"&amp;(J415-1),$L$5:L414,0)),0)+1,1),IF(IFERROR(INDEX($K$5:K414,MATCH(C415&amp;"#"&amp;(J415-1),$L$5:L414,0)),0)&lt;0,IFERROR(INDEX($K$5:K414,MATCH(C415&amp;"#"&amp;(J415-1),$L$5:L414,0)),0)-1,-1)))</f>
        <v/>
      </c>
      <c r="L415">
        <f>IF(J415="","",C415&amp;"#"&amp;J415)</f>
        <v/>
      </c>
    </row>
    <row r="416">
      <c r="B416" s="46" t="n"/>
      <c r="E416" s="47" t="n"/>
      <c r="G416" s="48">
        <f>IF(F416="W",(E416-1)*100,IF(F416="L",-100,IF(F416="V",0,"")))</f>
        <v/>
      </c>
      <c r="I416">
        <f>IF(AND(A416&lt;&gt;"",F416&lt;&gt;"V",E416&gt;0),LN(E416),0)</f>
        <v/>
      </c>
      <c r="J416">
        <f>IF(OR(C416="",F416="",F416="V"),"",COUNTIFS($C$5:C416,C416,$F$5:F416,"W")+COUNTIFS($C$5:C416,C416,$F$5:F416,"L"))</f>
        <v/>
      </c>
      <c r="K416">
        <f>IF(J416="","",IF(F416="W",IF(IFERROR(INDEX($K$5:K415,MATCH(C416&amp;"#"&amp;(J416-1),$L$5:L415,0)),0)&gt;0,IFERROR(INDEX($K$5:K415,MATCH(C416&amp;"#"&amp;(J416-1),$L$5:L415,0)),0)+1,1),IF(IFERROR(INDEX($K$5:K415,MATCH(C416&amp;"#"&amp;(J416-1),$L$5:L415,0)),0)&lt;0,IFERROR(INDEX($K$5:K415,MATCH(C416&amp;"#"&amp;(J416-1),$L$5:L415,0)),0)-1,-1)))</f>
        <v/>
      </c>
      <c r="L416">
        <f>IF(J416="","",C416&amp;"#"&amp;J416)</f>
        <v/>
      </c>
    </row>
    <row r="417">
      <c r="B417" s="46" t="n"/>
      <c r="E417" s="47" t="n"/>
      <c r="G417" s="48">
        <f>IF(F417="W",(E417-1)*100,IF(F417="L",-100,IF(F417="V",0,"")))</f>
        <v/>
      </c>
      <c r="I417">
        <f>IF(AND(A417&lt;&gt;"",F417&lt;&gt;"V",E417&gt;0),LN(E417),0)</f>
        <v/>
      </c>
      <c r="J417">
        <f>IF(OR(C417="",F417="",F417="V"),"",COUNTIFS($C$5:C417,C417,$F$5:F417,"W")+COUNTIFS($C$5:C417,C417,$F$5:F417,"L"))</f>
        <v/>
      </c>
      <c r="K417">
        <f>IF(J417="","",IF(F417="W",IF(IFERROR(INDEX($K$5:K416,MATCH(C417&amp;"#"&amp;(J417-1),$L$5:L416,0)),0)&gt;0,IFERROR(INDEX($K$5:K416,MATCH(C417&amp;"#"&amp;(J417-1),$L$5:L416,0)),0)+1,1),IF(IFERROR(INDEX($K$5:K416,MATCH(C417&amp;"#"&amp;(J417-1),$L$5:L416,0)),0)&lt;0,IFERROR(INDEX($K$5:K416,MATCH(C417&amp;"#"&amp;(J417-1),$L$5:L416,0)),0)-1,-1)))</f>
        <v/>
      </c>
      <c r="L417">
        <f>IF(J417="","",C417&amp;"#"&amp;J417)</f>
        <v/>
      </c>
    </row>
    <row r="418">
      <c r="B418" s="46" t="n"/>
      <c r="E418" s="47" t="n"/>
      <c r="G418" s="48">
        <f>IF(F418="W",(E418-1)*100,IF(F418="L",-100,IF(F418="V",0,"")))</f>
        <v/>
      </c>
      <c r="I418">
        <f>IF(AND(A418&lt;&gt;"",F418&lt;&gt;"V",E418&gt;0),LN(E418),0)</f>
        <v/>
      </c>
      <c r="J418">
        <f>IF(OR(C418="",F418="",F418="V"),"",COUNTIFS($C$5:C418,C418,$F$5:F418,"W")+COUNTIFS($C$5:C418,C418,$F$5:F418,"L"))</f>
        <v/>
      </c>
      <c r="K418">
        <f>IF(J418="","",IF(F418="W",IF(IFERROR(INDEX($K$5:K417,MATCH(C418&amp;"#"&amp;(J418-1),$L$5:L417,0)),0)&gt;0,IFERROR(INDEX($K$5:K417,MATCH(C418&amp;"#"&amp;(J418-1),$L$5:L417,0)),0)+1,1),IF(IFERROR(INDEX($K$5:K417,MATCH(C418&amp;"#"&amp;(J418-1),$L$5:L417,0)),0)&lt;0,IFERROR(INDEX($K$5:K417,MATCH(C418&amp;"#"&amp;(J418-1),$L$5:L417,0)),0)-1,-1)))</f>
        <v/>
      </c>
      <c r="L418">
        <f>IF(J418="","",C418&amp;"#"&amp;J418)</f>
        <v/>
      </c>
    </row>
    <row r="419">
      <c r="B419" s="46" t="n"/>
      <c r="E419" s="47" t="n"/>
      <c r="G419" s="48">
        <f>IF(F419="W",(E419-1)*100,IF(F419="L",-100,IF(F419="V",0,"")))</f>
        <v/>
      </c>
      <c r="I419">
        <f>IF(AND(A419&lt;&gt;"",F419&lt;&gt;"V",E419&gt;0),LN(E419),0)</f>
        <v/>
      </c>
      <c r="J419">
        <f>IF(OR(C419="",F419="",F419="V"),"",COUNTIFS($C$5:C419,C419,$F$5:F419,"W")+COUNTIFS($C$5:C419,C419,$F$5:F419,"L"))</f>
        <v/>
      </c>
      <c r="K419">
        <f>IF(J419="","",IF(F419="W",IF(IFERROR(INDEX($K$5:K418,MATCH(C419&amp;"#"&amp;(J419-1),$L$5:L418,0)),0)&gt;0,IFERROR(INDEX($K$5:K418,MATCH(C419&amp;"#"&amp;(J419-1),$L$5:L418,0)),0)+1,1),IF(IFERROR(INDEX($K$5:K418,MATCH(C419&amp;"#"&amp;(J419-1),$L$5:L418,0)),0)&lt;0,IFERROR(INDEX($K$5:K418,MATCH(C419&amp;"#"&amp;(J419-1),$L$5:L418,0)),0)-1,-1)))</f>
        <v/>
      </c>
      <c r="L419">
        <f>IF(J419="","",C419&amp;"#"&amp;J419)</f>
        <v/>
      </c>
    </row>
    <row r="420">
      <c r="B420" s="46" t="n"/>
      <c r="E420" s="47" t="n"/>
      <c r="G420" s="48">
        <f>IF(F420="W",(E420-1)*100,IF(F420="L",-100,IF(F420="V",0,"")))</f>
        <v/>
      </c>
      <c r="I420">
        <f>IF(AND(A420&lt;&gt;"",F420&lt;&gt;"V",E420&gt;0),LN(E420),0)</f>
        <v/>
      </c>
      <c r="J420">
        <f>IF(OR(C420="",F420="",F420="V"),"",COUNTIFS($C$5:C420,C420,$F$5:F420,"W")+COUNTIFS($C$5:C420,C420,$F$5:F420,"L"))</f>
        <v/>
      </c>
      <c r="K420">
        <f>IF(J420="","",IF(F420="W",IF(IFERROR(INDEX($K$5:K419,MATCH(C420&amp;"#"&amp;(J420-1),$L$5:L419,0)),0)&gt;0,IFERROR(INDEX($K$5:K419,MATCH(C420&amp;"#"&amp;(J420-1),$L$5:L419,0)),0)+1,1),IF(IFERROR(INDEX($K$5:K419,MATCH(C420&amp;"#"&amp;(J420-1),$L$5:L419,0)),0)&lt;0,IFERROR(INDEX($K$5:K419,MATCH(C420&amp;"#"&amp;(J420-1),$L$5:L419,0)),0)-1,-1)))</f>
        <v/>
      </c>
      <c r="L420">
        <f>IF(J420="","",C420&amp;"#"&amp;J420)</f>
        <v/>
      </c>
    </row>
    <row r="421">
      <c r="B421" s="46" t="n"/>
      <c r="E421" s="47" t="n"/>
      <c r="G421" s="48">
        <f>IF(F421="W",(E421-1)*100,IF(F421="L",-100,IF(F421="V",0,"")))</f>
        <v/>
      </c>
      <c r="I421">
        <f>IF(AND(A421&lt;&gt;"",F421&lt;&gt;"V",E421&gt;0),LN(E421),0)</f>
        <v/>
      </c>
      <c r="J421">
        <f>IF(OR(C421="",F421="",F421="V"),"",COUNTIFS($C$5:C421,C421,$F$5:F421,"W")+COUNTIFS($C$5:C421,C421,$F$5:F421,"L"))</f>
        <v/>
      </c>
      <c r="K421">
        <f>IF(J421="","",IF(F421="W",IF(IFERROR(INDEX($K$5:K420,MATCH(C421&amp;"#"&amp;(J421-1),$L$5:L420,0)),0)&gt;0,IFERROR(INDEX($K$5:K420,MATCH(C421&amp;"#"&amp;(J421-1),$L$5:L420,0)),0)+1,1),IF(IFERROR(INDEX($K$5:K420,MATCH(C421&amp;"#"&amp;(J421-1),$L$5:L420,0)),0)&lt;0,IFERROR(INDEX($K$5:K420,MATCH(C421&amp;"#"&amp;(J421-1),$L$5:L420,0)),0)-1,-1)))</f>
        <v/>
      </c>
      <c r="L421">
        <f>IF(J421="","",C421&amp;"#"&amp;J421)</f>
        <v/>
      </c>
    </row>
    <row r="422">
      <c r="B422" s="46" t="n"/>
      <c r="E422" s="47" t="n"/>
      <c r="G422" s="48">
        <f>IF(F422="W",(E422-1)*100,IF(F422="L",-100,IF(F422="V",0,"")))</f>
        <v/>
      </c>
      <c r="I422">
        <f>IF(AND(A422&lt;&gt;"",F422&lt;&gt;"V",E422&gt;0),LN(E422),0)</f>
        <v/>
      </c>
      <c r="J422">
        <f>IF(OR(C422="",F422="",F422="V"),"",COUNTIFS($C$5:C422,C422,$F$5:F422,"W")+COUNTIFS($C$5:C422,C422,$F$5:F422,"L"))</f>
        <v/>
      </c>
      <c r="K422">
        <f>IF(J422="","",IF(F422="W",IF(IFERROR(INDEX($K$5:K421,MATCH(C422&amp;"#"&amp;(J422-1),$L$5:L421,0)),0)&gt;0,IFERROR(INDEX($K$5:K421,MATCH(C422&amp;"#"&amp;(J422-1),$L$5:L421,0)),0)+1,1),IF(IFERROR(INDEX($K$5:K421,MATCH(C422&amp;"#"&amp;(J422-1),$L$5:L421,0)),0)&lt;0,IFERROR(INDEX($K$5:K421,MATCH(C422&amp;"#"&amp;(J422-1),$L$5:L421,0)),0)-1,-1)))</f>
        <v/>
      </c>
      <c r="L422">
        <f>IF(J422="","",C422&amp;"#"&amp;J422)</f>
        <v/>
      </c>
    </row>
    <row r="423">
      <c r="B423" s="46" t="n"/>
      <c r="E423" s="47" t="n"/>
      <c r="G423" s="48">
        <f>IF(F423="W",(E423-1)*100,IF(F423="L",-100,IF(F423="V",0,"")))</f>
        <v/>
      </c>
      <c r="I423">
        <f>IF(AND(A423&lt;&gt;"",F423&lt;&gt;"V",E423&gt;0),LN(E423),0)</f>
        <v/>
      </c>
      <c r="J423">
        <f>IF(OR(C423="",F423="",F423="V"),"",COUNTIFS($C$5:C423,C423,$F$5:F423,"W")+COUNTIFS($C$5:C423,C423,$F$5:F423,"L"))</f>
        <v/>
      </c>
      <c r="K423">
        <f>IF(J423="","",IF(F423="W",IF(IFERROR(INDEX($K$5:K422,MATCH(C423&amp;"#"&amp;(J423-1),$L$5:L422,0)),0)&gt;0,IFERROR(INDEX($K$5:K422,MATCH(C423&amp;"#"&amp;(J423-1),$L$5:L422,0)),0)+1,1),IF(IFERROR(INDEX($K$5:K422,MATCH(C423&amp;"#"&amp;(J423-1),$L$5:L422,0)),0)&lt;0,IFERROR(INDEX($K$5:K422,MATCH(C423&amp;"#"&amp;(J423-1),$L$5:L422,0)),0)-1,-1)))</f>
        <v/>
      </c>
      <c r="L423">
        <f>IF(J423="","",C423&amp;"#"&amp;J423)</f>
        <v/>
      </c>
    </row>
    <row r="424">
      <c r="B424" s="46" t="n"/>
      <c r="E424" s="47" t="n"/>
      <c r="G424" s="48">
        <f>IF(F424="W",(E424-1)*100,IF(F424="L",-100,IF(F424="V",0,"")))</f>
        <v/>
      </c>
      <c r="I424">
        <f>IF(AND(A424&lt;&gt;"",F424&lt;&gt;"V",E424&gt;0),LN(E424),0)</f>
        <v/>
      </c>
      <c r="J424">
        <f>IF(OR(C424="",F424="",F424="V"),"",COUNTIFS($C$5:C424,C424,$F$5:F424,"W")+COUNTIFS($C$5:C424,C424,$F$5:F424,"L"))</f>
        <v/>
      </c>
      <c r="K424">
        <f>IF(J424="","",IF(F424="W",IF(IFERROR(INDEX($K$5:K423,MATCH(C424&amp;"#"&amp;(J424-1),$L$5:L423,0)),0)&gt;0,IFERROR(INDEX($K$5:K423,MATCH(C424&amp;"#"&amp;(J424-1),$L$5:L423,0)),0)+1,1),IF(IFERROR(INDEX($K$5:K423,MATCH(C424&amp;"#"&amp;(J424-1),$L$5:L423,0)),0)&lt;0,IFERROR(INDEX($K$5:K423,MATCH(C424&amp;"#"&amp;(J424-1),$L$5:L423,0)),0)-1,-1)))</f>
        <v/>
      </c>
      <c r="L424">
        <f>IF(J424="","",C424&amp;"#"&amp;J424)</f>
        <v/>
      </c>
    </row>
    <row r="425">
      <c r="B425" s="46" t="n"/>
      <c r="E425" s="47" t="n"/>
      <c r="G425" s="48">
        <f>IF(F425="W",(E425-1)*100,IF(F425="L",-100,IF(F425="V",0,"")))</f>
        <v/>
      </c>
      <c r="I425">
        <f>IF(AND(A425&lt;&gt;"",F425&lt;&gt;"V",E425&gt;0),LN(E425),0)</f>
        <v/>
      </c>
      <c r="J425">
        <f>IF(OR(C425="",F425="",F425="V"),"",COUNTIFS($C$5:C425,C425,$F$5:F425,"W")+COUNTIFS($C$5:C425,C425,$F$5:F425,"L"))</f>
        <v/>
      </c>
      <c r="K425">
        <f>IF(J425="","",IF(F425="W",IF(IFERROR(INDEX($K$5:K424,MATCH(C425&amp;"#"&amp;(J425-1),$L$5:L424,0)),0)&gt;0,IFERROR(INDEX($K$5:K424,MATCH(C425&amp;"#"&amp;(J425-1),$L$5:L424,0)),0)+1,1),IF(IFERROR(INDEX($K$5:K424,MATCH(C425&amp;"#"&amp;(J425-1),$L$5:L424,0)),0)&lt;0,IFERROR(INDEX($K$5:K424,MATCH(C425&amp;"#"&amp;(J425-1),$L$5:L424,0)),0)-1,-1)))</f>
        <v/>
      </c>
      <c r="L425">
        <f>IF(J425="","",C425&amp;"#"&amp;J425)</f>
        <v/>
      </c>
    </row>
    <row r="426">
      <c r="B426" s="46" t="n"/>
      <c r="E426" s="47" t="n"/>
      <c r="G426" s="48">
        <f>IF(F426="W",(E426-1)*100,IF(F426="L",-100,IF(F426="V",0,"")))</f>
        <v/>
      </c>
      <c r="I426">
        <f>IF(AND(A426&lt;&gt;"",F426&lt;&gt;"V",E426&gt;0),LN(E426),0)</f>
        <v/>
      </c>
      <c r="J426">
        <f>IF(OR(C426="",F426="",F426="V"),"",COUNTIFS($C$5:C426,C426,$F$5:F426,"W")+COUNTIFS($C$5:C426,C426,$F$5:F426,"L"))</f>
        <v/>
      </c>
      <c r="K426">
        <f>IF(J426="","",IF(F426="W",IF(IFERROR(INDEX($K$5:K425,MATCH(C426&amp;"#"&amp;(J426-1),$L$5:L425,0)),0)&gt;0,IFERROR(INDEX($K$5:K425,MATCH(C426&amp;"#"&amp;(J426-1),$L$5:L425,0)),0)+1,1),IF(IFERROR(INDEX($K$5:K425,MATCH(C426&amp;"#"&amp;(J426-1),$L$5:L425,0)),0)&lt;0,IFERROR(INDEX($K$5:K425,MATCH(C426&amp;"#"&amp;(J426-1),$L$5:L425,0)),0)-1,-1)))</f>
        <v/>
      </c>
      <c r="L426">
        <f>IF(J426="","",C426&amp;"#"&amp;J426)</f>
        <v/>
      </c>
    </row>
    <row r="427">
      <c r="B427" s="46" t="n"/>
      <c r="E427" s="47" t="n"/>
      <c r="G427" s="48">
        <f>IF(F427="W",(E427-1)*100,IF(F427="L",-100,IF(F427="V",0,"")))</f>
        <v/>
      </c>
      <c r="I427">
        <f>IF(AND(A427&lt;&gt;"",F427&lt;&gt;"V",E427&gt;0),LN(E427),0)</f>
        <v/>
      </c>
      <c r="J427">
        <f>IF(OR(C427="",F427="",F427="V"),"",COUNTIFS($C$5:C427,C427,$F$5:F427,"W")+COUNTIFS($C$5:C427,C427,$F$5:F427,"L"))</f>
        <v/>
      </c>
      <c r="K427">
        <f>IF(J427="","",IF(F427="W",IF(IFERROR(INDEX($K$5:K426,MATCH(C427&amp;"#"&amp;(J427-1),$L$5:L426,0)),0)&gt;0,IFERROR(INDEX($K$5:K426,MATCH(C427&amp;"#"&amp;(J427-1),$L$5:L426,0)),0)+1,1),IF(IFERROR(INDEX($K$5:K426,MATCH(C427&amp;"#"&amp;(J427-1),$L$5:L426,0)),0)&lt;0,IFERROR(INDEX($K$5:K426,MATCH(C427&amp;"#"&amp;(J427-1),$L$5:L426,0)),0)-1,-1)))</f>
        <v/>
      </c>
      <c r="L427">
        <f>IF(J427="","",C427&amp;"#"&amp;J427)</f>
        <v/>
      </c>
    </row>
    <row r="428">
      <c r="B428" s="46" t="n"/>
      <c r="E428" s="47" t="n"/>
      <c r="G428" s="48">
        <f>IF(F428="W",(E428-1)*100,IF(F428="L",-100,IF(F428="V",0,"")))</f>
        <v/>
      </c>
      <c r="I428">
        <f>IF(AND(A428&lt;&gt;"",F428&lt;&gt;"V",E428&gt;0),LN(E428),0)</f>
        <v/>
      </c>
      <c r="J428">
        <f>IF(OR(C428="",F428="",F428="V"),"",COUNTIFS($C$5:C428,C428,$F$5:F428,"W")+COUNTIFS($C$5:C428,C428,$F$5:F428,"L"))</f>
        <v/>
      </c>
      <c r="K428">
        <f>IF(J428="","",IF(F428="W",IF(IFERROR(INDEX($K$5:K427,MATCH(C428&amp;"#"&amp;(J428-1),$L$5:L427,0)),0)&gt;0,IFERROR(INDEX($K$5:K427,MATCH(C428&amp;"#"&amp;(J428-1),$L$5:L427,0)),0)+1,1),IF(IFERROR(INDEX($K$5:K427,MATCH(C428&amp;"#"&amp;(J428-1),$L$5:L427,0)),0)&lt;0,IFERROR(INDEX($K$5:K427,MATCH(C428&amp;"#"&amp;(J428-1),$L$5:L427,0)),0)-1,-1)))</f>
        <v/>
      </c>
      <c r="L428">
        <f>IF(J428="","",C428&amp;"#"&amp;J428)</f>
        <v/>
      </c>
    </row>
    <row r="429">
      <c r="B429" s="46" t="n"/>
      <c r="E429" s="47" t="n"/>
      <c r="G429" s="48">
        <f>IF(F429="W",(E429-1)*100,IF(F429="L",-100,IF(F429="V",0,"")))</f>
        <v/>
      </c>
      <c r="I429">
        <f>IF(AND(A429&lt;&gt;"",F429&lt;&gt;"V",E429&gt;0),LN(E429),0)</f>
        <v/>
      </c>
      <c r="J429">
        <f>IF(OR(C429="",F429="",F429="V"),"",COUNTIFS($C$5:C429,C429,$F$5:F429,"W")+COUNTIFS($C$5:C429,C429,$F$5:F429,"L"))</f>
        <v/>
      </c>
      <c r="K429">
        <f>IF(J429="","",IF(F429="W",IF(IFERROR(INDEX($K$5:K428,MATCH(C429&amp;"#"&amp;(J429-1),$L$5:L428,0)),0)&gt;0,IFERROR(INDEX($K$5:K428,MATCH(C429&amp;"#"&amp;(J429-1),$L$5:L428,0)),0)+1,1),IF(IFERROR(INDEX($K$5:K428,MATCH(C429&amp;"#"&amp;(J429-1),$L$5:L428,0)),0)&lt;0,IFERROR(INDEX($K$5:K428,MATCH(C429&amp;"#"&amp;(J429-1),$L$5:L428,0)),0)-1,-1)))</f>
        <v/>
      </c>
      <c r="L429">
        <f>IF(J429="","",C429&amp;"#"&amp;J429)</f>
        <v/>
      </c>
    </row>
    <row r="430">
      <c r="B430" s="46" t="n"/>
      <c r="E430" s="47" t="n"/>
      <c r="G430" s="48">
        <f>IF(F430="W",(E430-1)*100,IF(F430="L",-100,IF(F430="V",0,"")))</f>
        <v/>
      </c>
      <c r="I430">
        <f>IF(AND(A430&lt;&gt;"",F430&lt;&gt;"V",E430&gt;0),LN(E430),0)</f>
        <v/>
      </c>
      <c r="J430">
        <f>IF(OR(C430="",F430="",F430="V"),"",COUNTIFS($C$5:C430,C430,$F$5:F430,"W")+COUNTIFS($C$5:C430,C430,$F$5:F430,"L"))</f>
        <v/>
      </c>
      <c r="K430">
        <f>IF(J430="","",IF(F430="W",IF(IFERROR(INDEX($K$5:K429,MATCH(C430&amp;"#"&amp;(J430-1),$L$5:L429,0)),0)&gt;0,IFERROR(INDEX($K$5:K429,MATCH(C430&amp;"#"&amp;(J430-1),$L$5:L429,0)),0)+1,1),IF(IFERROR(INDEX($K$5:K429,MATCH(C430&amp;"#"&amp;(J430-1),$L$5:L429,0)),0)&lt;0,IFERROR(INDEX($K$5:K429,MATCH(C430&amp;"#"&amp;(J430-1),$L$5:L429,0)),0)-1,-1)))</f>
        <v/>
      </c>
      <c r="L430">
        <f>IF(J430="","",C430&amp;"#"&amp;J430)</f>
        <v/>
      </c>
    </row>
    <row r="431">
      <c r="B431" s="46" t="n"/>
      <c r="E431" s="47" t="n"/>
      <c r="G431" s="48">
        <f>IF(F431="W",(E431-1)*100,IF(F431="L",-100,IF(F431="V",0,"")))</f>
        <v/>
      </c>
      <c r="I431">
        <f>IF(AND(A431&lt;&gt;"",F431&lt;&gt;"V",E431&gt;0),LN(E431),0)</f>
        <v/>
      </c>
      <c r="J431">
        <f>IF(OR(C431="",F431="",F431="V"),"",COUNTIFS($C$5:C431,C431,$F$5:F431,"W")+COUNTIFS($C$5:C431,C431,$F$5:F431,"L"))</f>
        <v/>
      </c>
      <c r="K431">
        <f>IF(J431="","",IF(F431="W",IF(IFERROR(INDEX($K$5:K430,MATCH(C431&amp;"#"&amp;(J431-1),$L$5:L430,0)),0)&gt;0,IFERROR(INDEX($K$5:K430,MATCH(C431&amp;"#"&amp;(J431-1),$L$5:L430,0)),0)+1,1),IF(IFERROR(INDEX($K$5:K430,MATCH(C431&amp;"#"&amp;(J431-1),$L$5:L430,0)),0)&lt;0,IFERROR(INDEX($K$5:K430,MATCH(C431&amp;"#"&amp;(J431-1),$L$5:L430,0)),0)-1,-1)))</f>
        <v/>
      </c>
      <c r="L431">
        <f>IF(J431="","",C431&amp;"#"&amp;J431)</f>
        <v/>
      </c>
    </row>
    <row r="432">
      <c r="B432" s="46" t="n"/>
      <c r="E432" s="47" t="n"/>
      <c r="G432" s="48">
        <f>IF(F432="W",(E432-1)*100,IF(F432="L",-100,IF(F432="V",0,"")))</f>
        <v/>
      </c>
      <c r="I432">
        <f>IF(AND(A432&lt;&gt;"",F432&lt;&gt;"V",E432&gt;0),LN(E432),0)</f>
        <v/>
      </c>
      <c r="J432">
        <f>IF(OR(C432="",F432="",F432="V"),"",COUNTIFS($C$5:C432,C432,$F$5:F432,"W")+COUNTIFS($C$5:C432,C432,$F$5:F432,"L"))</f>
        <v/>
      </c>
      <c r="K432">
        <f>IF(J432="","",IF(F432="W",IF(IFERROR(INDEX($K$5:K431,MATCH(C432&amp;"#"&amp;(J432-1),$L$5:L431,0)),0)&gt;0,IFERROR(INDEX($K$5:K431,MATCH(C432&amp;"#"&amp;(J432-1),$L$5:L431,0)),0)+1,1),IF(IFERROR(INDEX($K$5:K431,MATCH(C432&amp;"#"&amp;(J432-1),$L$5:L431,0)),0)&lt;0,IFERROR(INDEX($K$5:K431,MATCH(C432&amp;"#"&amp;(J432-1),$L$5:L431,0)),0)-1,-1)))</f>
        <v/>
      </c>
      <c r="L432">
        <f>IF(J432="","",C432&amp;"#"&amp;J432)</f>
        <v/>
      </c>
    </row>
    <row r="433">
      <c r="B433" s="46" t="n"/>
      <c r="E433" s="47" t="n"/>
      <c r="G433" s="48">
        <f>IF(F433="W",(E433-1)*100,IF(F433="L",-100,IF(F433="V",0,"")))</f>
        <v/>
      </c>
      <c r="I433">
        <f>IF(AND(A433&lt;&gt;"",F433&lt;&gt;"V",E433&gt;0),LN(E433),0)</f>
        <v/>
      </c>
      <c r="J433">
        <f>IF(OR(C433="",F433="",F433="V"),"",COUNTIFS($C$5:C433,C433,$F$5:F433,"W")+COUNTIFS($C$5:C433,C433,$F$5:F433,"L"))</f>
        <v/>
      </c>
      <c r="K433">
        <f>IF(J433="","",IF(F433="W",IF(IFERROR(INDEX($K$5:K432,MATCH(C433&amp;"#"&amp;(J433-1),$L$5:L432,0)),0)&gt;0,IFERROR(INDEX($K$5:K432,MATCH(C433&amp;"#"&amp;(J433-1),$L$5:L432,0)),0)+1,1),IF(IFERROR(INDEX($K$5:K432,MATCH(C433&amp;"#"&amp;(J433-1),$L$5:L432,0)),0)&lt;0,IFERROR(INDEX($K$5:K432,MATCH(C433&amp;"#"&amp;(J433-1),$L$5:L432,0)),0)-1,-1)))</f>
        <v/>
      </c>
      <c r="L433">
        <f>IF(J433="","",C433&amp;"#"&amp;J433)</f>
        <v/>
      </c>
    </row>
    <row r="434">
      <c r="B434" s="46" t="n"/>
      <c r="E434" s="47" t="n"/>
      <c r="G434" s="48">
        <f>IF(F434="W",(E434-1)*100,IF(F434="L",-100,IF(F434="V",0,"")))</f>
        <v/>
      </c>
      <c r="I434">
        <f>IF(AND(A434&lt;&gt;"",F434&lt;&gt;"V",E434&gt;0),LN(E434),0)</f>
        <v/>
      </c>
      <c r="J434">
        <f>IF(OR(C434="",F434="",F434="V"),"",COUNTIFS($C$5:C434,C434,$F$5:F434,"W")+COUNTIFS($C$5:C434,C434,$F$5:F434,"L"))</f>
        <v/>
      </c>
      <c r="K434">
        <f>IF(J434="","",IF(F434="W",IF(IFERROR(INDEX($K$5:K433,MATCH(C434&amp;"#"&amp;(J434-1),$L$5:L433,0)),0)&gt;0,IFERROR(INDEX($K$5:K433,MATCH(C434&amp;"#"&amp;(J434-1),$L$5:L433,0)),0)+1,1),IF(IFERROR(INDEX($K$5:K433,MATCH(C434&amp;"#"&amp;(J434-1),$L$5:L433,0)),0)&lt;0,IFERROR(INDEX($K$5:K433,MATCH(C434&amp;"#"&amp;(J434-1),$L$5:L433,0)),0)-1,-1)))</f>
        <v/>
      </c>
      <c r="L434">
        <f>IF(J434="","",C434&amp;"#"&amp;J434)</f>
        <v/>
      </c>
    </row>
    <row r="435">
      <c r="B435" s="46" t="n"/>
      <c r="E435" s="47" t="n"/>
      <c r="G435" s="48">
        <f>IF(F435="W",(E435-1)*100,IF(F435="L",-100,IF(F435="V",0,"")))</f>
        <v/>
      </c>
      <c r="I435">
        <f>IF(AND(A435&lt;&gt;"",F435&lt;&gt;"V",E435&gt;0),LN(E435),0)</f>
        <v/>
      </c>
      <c r="J435">
        <f>IF(OR(C435="",F435="",F435="V"),"",COUNTIFS($C$5:C435,C435,$F$5:F435,"W")+COUNTIFS($C$5:C435,C435,$F$5:F435,"L"))</f>
        <v/>
      </c>
      <c r="K435">
        <f>IF(J435="","",IF(F435="W",IF(IFERROR(INDEX($K$5:K434,MATCH(C435&amp;"#"&amp;(J435-1),$L$5:L434,0)),0)&gt;0,IFERROR(INDEX($K$5:K434,MATCH(C435&amp;"#"&amp;(J435-1),$L$5:L434,0)),0)+1,1),IF(IFERROR(INDEX($K$5:K434,MATCH(C435&amp;"#"&amp;(J435-1),$L$5:L434,0)),0)&lt;0,IFERROR(INDEX($K$5:K434,MATCH(C435&amp;"#"&amp;(J435-1),$L$5:L434,0)),0)-1,-1)))</f>
        <v/>
      </c>
      <c r="L435">
        <f>IF(J435="","",C435&amp;"#"&amp;J435)</f>
        <v/>
      </c>
    </row>
    <row r="436">
      <c r="B436" s="46" t="n"/>
      <c r="E436" s="47" t="n"/>
      <c r="G436" s="48">
        <f>IF(F436="W",(E436-1)*100,IF(F436="L",-100,IF(F436="V",0,"")))</f>
        <v/>
      </c>
      <c r="I436">
        <f>IF(AND(A436&lt;&gt;"",F436&lt;&gt;"V",E436&gt;0),LN(E436),0)</f>
        <v/>
      </c>
      <c r="J436">
        <f>IF(OR(C436="",F436="",F436="V"),"",COUNTIFS($C$5:C436,C436,$F$5:F436,"W")+COUNTIFS($C$5:C436,C436,$F$5:F436,"L"))</f>
        <v/>
      </c>
      <c r="K436">
        <f>IF(J436="","",IF(F436="W",IF(IFERROR(INDEX($K$5:K435,MATCH(C436&amp;"#"&amp;(J436-1),$L$5:L435,0)),0)&gt;0,IFERROR(INDEX($K$5:K435,MATCH(C436&amp;"#"&amp;(J436-1),$L$5:L435,0)),0)+1,1),IF(IFERROR(INDEX($K$5:K435,MATCH(C436&amp;"#"&amp;(J436-1),$L$5:L435,0)),0)&lt;0,IFERROR(INDEX($K$5:K435,MATCH(C436&amp;"#"&amp;(J436-1),$L$5:L435,0)),0)-1,-1)))</f>
        <v/>
      </c>
      <c r="L436">
        <f>IF(J436="","",C436&amp;"#"&amp;J436)</f>
        <v/>
      </c>
    </row>
    <row r="437">
      <c r="B437" s="46" t="n"/>
      <c r="E437" s="47" t="n"/>
      <c r="G437" s="48">
        <f>IF(F437="W",(E437-1)*100,IF(F437="L",-100,IF(F437="V",0,"")))</f>
        <v/>
      </c>
      <c r="I437">
        <f>IF(AND(A437&lt;&gt;"",F437&lt;&gt;"V",E437&gt;0),LN(E437),0)</f>
        <v/>
      </c>
      <c r="J437">
        <f>IF(OR(C437="",F437="",F437="V"),"",COUNTIFS($C$5:C437,C437,$F$5:F437,"W")+COUNTIFS($C$5:C437,C437,$F$5:F437,"L"))</f>
        <v/>
      </c>
      <c r="K437">
        <f>IF(J437="","",IF(F437="W",IF(IFERROR(INDEX($K$5:K436,MATCH(C437&amp;"#"&amp;(J437-1),$L$5:L436,0)),0)&gt;0,IFERROR(INDEX($K$5:K436,MATCH(C437&amp;"#"&amp;(J437-1),$L$5:L436,0)),0)+1,1),IF(IFERROR(INDEX($K$5:K436,MATCH(C437&amp;"#"&amp;(J437-1),$L$5:L436,0)),0)&lt;0,IFERROR(INDEX($K$5:K436,MATCH(C437&amp;"#"&amp;(J437-1),$L$5:L436,0)),0)-1,-1)))</f>
        <v/>
      </c>
      <c r="L437">
        <f>IF(J437="","",C437&amp;"#"&amp;J437)</f>
        <v/>
      </c>
    </row>
    <row r="438">
      <c r="B438" s="46" t="n"/>
      <c r="E438" s="47" t="n"/>
      <c r="G438" s="48">
        <f>IF(F438="W",(E438-1)*100,IF(F438="L",-100,IF(F438="V",0,"")))</f>
        <v/>
      </c>
      <c r="I438">
        <f>IF(AND(A438&lt;&gt;"",F438&lt;&gt;"V",E438&gt;0),LN(E438),0)</f>
        <v/>
      </c>
      <c r="J438">
        <f>IF(OR(C438="",F438="",F438="V"),"",COUNTIFS($C$5:C438,C438,$F$5:F438,"W")+COUNTIFS($C$5:C438,C438,$F$5:F438,"L"))</f>
        <v/>
      </c>
      <c r="K438">
        <f>IF(J438="","",IF(F438="W",IF(IFERROR(INDEX($K$5:K437,MATCH(C438&amp;"#"&amp;(J438-1),$L$5:L437,0)),0)&gt;0,IFERROR(INDEX($K$5:K437,MATCH(C438&amp;"#"&amp;(J438-1),$L$5:L437,0)),0)+1,1),IF(IFERROR(INDEX($K$5:K437,MATCH(C438&amp;"#"&amp;(J438-1),$L$5:L437,0)),0)&lt;0,IFERROR(INDEX($K$5:K437,MATCH(C438&amp;"#"&amp;(J438-1),$L$5:L437,0)),0)-1,-1)))</f>
        <v/>
      </c>
      <c r="L438">
        <f>IF(J438="","",C438&amp;"#"&amp;J438)</f>
        <v/>
      </c>
    </row>
    <row r="439">
      <c r="B439" s="46" t="n"/>
      <c r="E439" s="47" t="n"/>
      <c r="G439" s="48">
        <f>IF(F439="W",(E439-1)*100,IF(F439="L",-100,IF(F439="V",0,"")))</f>
        <v/>
      </c>
      <c r="I439">
        <f>IF(AND(A439&lt;&gt;"",F439&lt;&gt;"V",E439&gt;0),LN(E439),0)</f>
        <v/>
      </c>
      <c r="J439">
        <f>IF(OR(C439="",F439="",F439="V"),"",COUNTIFS($C$5:C439,C439,$F$5:F439,"W")+COUNTIFS($C$5:C439,C439,$F$5:F439,"L"))</f>
        <v/>
      </c>
      <c r="K439">
        <f>IF(J439="","",IF(F439="W",IF(IFERROR(INDEX($K$5:K438,MATCH(C439&amp;"#"&amp;(J439-1),$L$5:L438,0)),0)&gt;0,IFERROR(INDEX($K$5:K438,MATCH(C439&amp;"#"&amp;(J439-1),$L$5:L438,0)),0)+1,1),IF(IFERROR(INDEX($K$5:K438,MATCH(C439&amp;"#"&amp;(J439-1),$L$5:L438,0)),0)&lt;0,IFERROR(INDEX($K$5:K438,MATCH(C439&amp;"#"&amp;(J439-1),$L$5:L438,0)),0)-1,-1)))</f>
        <v/>
      </c>
      <c r="L439">
        <f>IF(J439="","",C439&amp;"#"&amp;J439)</f>
        <v/>
      </c>
    </row>
    <row r="440">
      <c r="B440" s="46" t="n"/>
      <c r="E440" s="47" t="n"/>
      <c r="G440" s="48">
        <f>IF(F440="W",(E440-1)*100,IF(F440="L",-100,IF(F440="V",0,"")))</f>
        <v/>
      </c>
      <c r="I440">
        <f>IF(AND(A440&lt;&gt;"",F440&lt;&gt;"V",E440&gt;0),LN(E440),0)</f>
        <v/>
      </c>
      <c r="J440">
        <f>IF(OR(C440="",F440="",F440="V"),"",COUNTIFS($C$5:C440,C440,$F$5:F440,"W")+COUNTIFS($C$5:C440,C440,$F$5:F440,"L"))</f>
        <v/>
      </c>
      <c r="K440">
        <f>IF(J440="","",IF(F440="W",IF(IFERROR(INDEX($K$5:K439,MATCH(C440&amp;"#"&amp;(J440-1),$L$5:L439,0)),0)&gt;0,IFERROR(INDEX($K$5:K439,MATCH(C440&amp;"#"&amp;(J440-1),$L$5:L439,0)),0)+1,1),IF(IFERROR(INDEX($K$5:K439,MATCH(C440&amp;"#"&amp;(J440-1),$L$5:L439,0)),0)&lt;0,IFERROR(INDEX($K$5:K439,MATCH(C440&amp;"#"&amp;(J440-1),$L$5:L439,0)),0)-1,-1)))</f>
        <v/>
      </c>
      <c r="L440">
        <f>IF(J440="","",C440&amp;"#"&amp;J440)</f>
        <v/>
      </c>
    </row>
    <row r="441">
      <c r="B441" s="46" t="n"/>
      <c r="E441" s="47" t="n"/>
      <c r="G441" s="48">
        <f>IF(F441="W",(E441-1)*100,IF(F441="L",-100,IF(F441="V",0,"")))</f>
        <v/>
      </c>
      <c r="I441">
        <f>IF(AND(A441&lt;&gt;"",F441&lt;&gt;"V",E441&gt;0),LN(E441),0)</f>
        <v/>
      </c>
      <c r="J441">
        <f>IF(OR(C441="",F441="",F441="V"),"",COUNTIFS($C$5:C441,C441,$F$5:F441,"W")+COUNTIFS($C$5:C441,C441,$F$5:F441,"L"))</f>
        <v/>
      </c>
      <c r="K441">
        <f>IF(J441="","",IF(F441="W",IF(IFERROR(INDEX($K$5:K440,MATCH(C441&amp;"#"&amp;(J441-1),$L$5:L440,0)),0)&gt;0,IFERROR(INDEX($K$5:K440,MATCH(C441&amp;"#"&amp;(J441-1),$L$5:L440,0)),0)+1,1),IF(IFERROR(INDEX($K$5:K440,MATCH(C441&amp;"#"&amp;(J441-1),$L$5:L440,0)),0)&lt;0,IFERROR(INDEX($K$5:K440,MATCH(C441&amp;"#"&amp;(J441-1),$L$5:L440,0)),0)-1,-1)))</f>
        <v/>
      </c>
      <c r="L441">
        <f>IF(J441="","",C441&amp;"#"&amp;J441)</f>
        <v/>
      </c>
    </row>
    <row r="442">
      <c r="B442" s="46" t="n"/>
      <c r="E442" s="47" t="n"/>
      <c r="G442" s="48">
        <f>IF(F442="W",(E442-1)*100,IF(F442="L",-100,IF(F442="V",0,"")))</f>
        <v/>
      </c>
      <c r="I442">
        <f>IF(AND(A442&lt;&gt;"",F442&lt;&gt;"V",E442&gt;0),LN(E442),0)</f>
        <v/>
      </c>
      <c r="J442">
        <f>IF(OR(C442="",F442="",F442="V"),"",COUNTIFS($C$5:C442,C442,$F$5:F442,"W")+COUNTIFS($C$5:C442,C442,$F$5:F442,"L"))</f>
        <v/>
      </c>
      <c r="K442">
        <f>IF(J442="","",IF(F442="W",IF(IFERROR(INDEX($K$5:K441,MATCH(C442&amp;"#"&amp;(J442-1),$L$5:L441,0)),0)&gt;0,IFERROR(INDEX($K$5:K441,MATCH(C442&amp;"#"&amp;(J442-1),$L$5:L441,0)),0)+1,1),IF(IFERROR(INDEX($K$5:K441,MATCH(C442&amp;"#"&amp;(J442-1),$L$5:L441,0)),0)&lt;0,IFERROR(INDEX($K$5:K441,MATCH(C442&amp;"#"&amp;(J442-1),$L$5:L441,0)),0)-1,-1)))</f>
        <v/>
      </c>
      <c r="L442">
        <f>IF(J442="","",C442&amp;"#"&amp;J442)</f>
        <v/>
      </c>
    </row>
    <row r="443">
      <c r="B443" s="46" t="n"/>
      <c r="E443" s="47" t="n"/>
      <c r="G443" s="48">
        <f>IF(F443="W",(E443-1)*100,IF(F443="L",-100,IF(F443="V",0,"")))</f>
        <v/>
      </c>
      <c r="I443">
        <f>IF(AND(A443&lt;&gt;"",F443&lt;&gt;"V",E443&gt;0),LN(E443),0)</f>
        <v/>
      </c>
      <c r="J443">
        <f>IF(OR(C443="",F443="",F443="V"),"",COUNTIFS($C$5:C443,C443,$F$5:F443,"W")+COUNTIFS($C$5:C443,C443,$F$5:F443,"L"))</f>
        <v/>
      </c>
      <c r="K443">
        <f>IF(J443="","",IF(F443="W",IF(IFERROR(INDEX($K$5:K442,MATCH(C443&amp;"#"&amp;(J443-1),$L$5:L442,0)),0)&gt;0,IFERROR(INDEX($K$5:K442,MATCH(C443&amp;"#"&amp;(J443-1),$L$5:L442,0)),0)+1,1),IF(IFERROR(INDEX($K$5:K442,MATCH(C443&amp;"#"&amp;(J443-1),$L$5:L442,0)),0)&lt;0,IFERROR(INDEX($K$5:K442,MATCH(C443&amp;"#"&amp;(J443-1),$L$5:L442,0)),0)-1,-1)))</f>
        <v/>
      </c>
      <c r="L443">
        <f>IF(J443="","",C443&amp;"#"&amp;J443)</f>
        <v/>
      </c>
    </row>
    <row r="444">
      <c r="B444" s="46" t="n"/>
      <c r="E444" s="47" t="n"/>
      <c r="G444" s="48">
        <f>IF(F444="W",(E444-1)*100,IF(F444="L",-100,IF(F444="V",0,"")))</f>
        <v/>
      </c>
      <c r="I444">
        <f>IF(AND(A444&lt;&gt;"",F444&lt;&gt;"V",E444&gt;0),LN(E444),0)</f>
        <v/>
      </c>
      <c r="J444">
        <f>IF(OR(C444="",F444="",F444="V"),"",COUNTIFS($C$5:C444,C444,$F$5:F444,"W")+COUNTIFS($C$5:C444,C444,$F$5:F444,"L"))</f>
        <v/>
      </c>
      <c r="K444">
        <f>IF(J444="","",IF(F444="W",IF(IFERROR(INDEX($K$5:K443,MATCH(C444&amp;"#"&amp;(J444-1),$L$5:L443,0)),0)&gt;0,IFERROR(INDEX($K$5:K443,MATCH(C444&amp;"#"&amp;(J444-1),$L$5:L443,0)),0)+1,1),IF(IFERROR(INDEX($K$5:K443,MATCH(C444&amp;"#"&amp;(J444-1),$L$5:L443,0)),0)&lt;0,IFERROR(INDEX($K$5:K443,MATCH(C444&amp;"#"&amp;(J444-1),$L$5:L443,0)),0)-1,-1)))</f>
        <v/>
      </c>
      <c r="L444">
        <f>IF(J444="","",C444&amp;"#"&amp;J444)</f>
        <v/>
      </c>
    </row>
    <row r="445">
      <c r="B445" s="46" t="n"/>
      <c r="E445" s="47" t="n"/>
      <c r="G445" s="48">
        <f>IF(F445="W",(E445-1)*100,IF(F445="L",-100,IF(F445="V",0,"")))</f>
        <v/>
      </c>
      <c r="I445">
        <f>IF(AND(A445&lt;&gt;"",F445&lt;&gt;"V",E445&gt;0),LN(E445),0)</f>
        <v/>
      </c>
      <c r="J445">
        <f>IF(OR(C445="",F445="",F445="V"),"",COUNTIFS($C$5:C445,C445,$F$5:F445,"W")+COUNTIFS($C$5:C445,C445,$F$5:F445,"L"))</f>
        <v/>
      </c>
      <c r="K445">
        <f>IF(J445="","",IF(F445="W",IF(IFERROR(INDEX($K$5:K444,MATCH(C445&amp;"#"&amp;(J445-1),$L$5:L444,0)),0)&gt;0,IFERROR(INDEX($K$5:K444,MATCH(C445&amp;"#"&amp;(J445-1),$L$5:L444,0)),0)+1,1),IF(IFERROR(INDEX($K$5:K444,MATCH(C445&amp;"#"&amp;(J445-1),$L$5:L444,0)),0)&lt;0,IFERROR(INDEX($K$5:K444,MATCH(C445&amp;"#"&amp;(J445-1),$L$5:L444,0)),0)-1,-1)))</f>
        <v/>
      </c>
      <c r="L445">
        <f>IF(J445="","",C445&amp;"#"&amp;J445)</f>
        <v/>
      </c>
    </row>
    <row r="446">
      <c r="B446" s="46" t="n"/>
      <c r="E446" s="47" t="n"/>
      <c r="G446" s="48">
        <f>IF(F446="W",(E446-1)*100,IF(F446="L",-100,IF(F446="V",0,"")))</f>
        <v/>
      </c>
      <c r="I446">
        <f>IF(AND(A446&lt;&gt;"",F446&lt;&gt;"V",E446&gt;0),LN(E446),0)</f>
        <v/>
      </c>
      <c r="J446">
        <f>IF(OR(C446="",F446="",F446="V"),"",COUNTIFS($C$5:C446,C446,$F$5:F446,"W")+COUNTIFS($C$5:C446,C446,$F$5:F446,"L"))</f>
        <v/>
      </c>
      <c r="K446">
        <f>IF(J446="","",IF(F446="W",IF(IFERROR(INDEX($K$5:K445,MATCH(C446&amp;"#"&amp;(J446-1),$L$5:L445,0)),0)&gt;0,IFERROR(INDEX($K$5:K445,MATCH(C446&amp;"#"&amp;(J446-1),$L$5:L445,0)),0)+1,1),IF(IFERROR(INDEX($K$5:K445,MATCH(C446&amp;"#"&amp;(J446-1),$L$5:L445,0)),0)&lt;0,IFERROR(INDEX($K$5:K445,MATCH(C446&amp;"#"&amp;(J446-1),$L$5:L445,0)),0)-1,-1)))</f>
        <v/>
      </c>
      <c r="L446">
        <f>IF(J446="","",C446&amp;"#"&amp;J446)</f>
        <v/>
      </c>
    </row>
    <row r="447">
      <c r="B447" s="46" t="n"/>
      <c r="E447" s="47" t="n"/>
      <c r="G447" s="48">
        <f>IF(F447="W",(E447-1)*100,IF(F447="L",-100,IF(F447="V",0,"")))</f>
        <v/>
      </c>
      <c r="I447">
        <f>IF(AND(A447&lt;&gt;"",F447&lt;&gt;"V",E447&gt;0),LN(E447),0)</f>
        <v/>
      </c>
      <c r="J447">
        <f>IF(OR(C447="",F447="",F447="V"),"",COUNTIFS($C$5:C447,C447,$F$5:F447,"W")+COUNTIFS($C$5:C447,C447,$F$5:F447,"L"))</f>
        <v/>
      </c>
      <c r="K447">
        <f>IF(J447="","",IF(F447="W",IF(IFERROR(INDEX($K$5:K446,MATCH(C447&amp;"#"&amp;(J447-1),$L$5:L446,0)),0)&gt;0,IFERROR(INDEX($K$5:K446,MATCH(C447&amp;"#"&amp;(J447-1),$L$5:L446,0)),0)+1,1),IF(IFERROR(INDEX($K$5:K446,MATCH(C447&amp;"#"&amp;(J447-1),$L$5:L446,0)),0)&lt;0,IFERROR(INDEX($K$5:K446,MATCH(C447&amp;"#"&amp;(J447-1),$L$5:L446,0)),0)-1,-1)))</f>
        <v/>
      </c>
      <c r="L447">
        <f>IF(J447="","",C447&amp;"#"&amp;J447)</f>
        <v/>
      </c>
    </row>
    <row r="448">
      <c r="B448" s="46" t="n"/>
      <c r="E448" s="47" t="n"/>
      <c r="G448" s="48">
        <f>IF(F448="W",(E448-1)*100,IF(F448="L",-100,IF(F448="V",0,"")))</f>
        <v/>
      </c>
      <c r="I448">
        <f>IF(AND(A448&lt;&gt;"",F448&lt;&gt;"V",E448&gt;0),LN(E448),0)</f>
        <v/>
      </c>
      <c r="J448">
        <f>IF(OR(C448="",F448="",F448="V"),"",COUNTIFS($C$5:C448,C448,$F$5:F448,"W")+COUNTIFS($C$5:C448,C448,$F$5:F448,"L"))</f>
        <v/>
      </c>
      <c r="K448">
        <f>IF(J448="","",IF(F448="W",IF(IFERROR(INDEX($K$5:K447,MATCH(C448&amp;"#"&amp;(J448-1),$L$5:L447,0)),0)&gt;0,IFERROR(INDEX($K$5:K447,MATCH(C448&amp;"#"&amp;(J448-1),$L$5:L447,0)),0)+1,1),IF(IFERROR(INDEX($K$5:K447,MATCH(C448&amp;"#"&amp;(J448-1),$L$5:L447,0)),0)&lt;0,IFERROR(INDEX($K$5:K447,MATCH(C448&amp;"#"&amp;(J448-1),$L$5:L447,0)),0)-1,-1)))</f>
        <v/>
      </c>
      <c r="L448">
        <f>IF(J448="","",C448&amp;"#"&amp;J448)</f>
        <v/>
      </c>
    </row>
    <row r="449">
      <c r="B449" s="46" t="n"/>
      <c r="E449" s="47" t="n"/>
      <c r="G449" s="48">
        <f>IF(F449="W",(E449-1)*100,IF(F449="L",-100,IF(F449="V",0,"")))</f>
        <v/>
      </c>
      <c r="I449">
        <f>IF(AND(A449&lt;&gt;"",F449&lt;&gt;"V",E449&gt;0),LN(E449),0)</f>
        <v/>
      </c>
      <c r="J449">
        <f>IF(OR(C449="",F449="",F449="V"),"",COUNTIFS($C$5:C449,C449,$F$5:F449,"W")+COUNTIFS($C$5:C449,C449,$F$5:F449,"L"))</f>
        <v/>
      </c>
      <c r="K449">
        <f>IF(J449="","",IF(F449="W",IF(IFERROR(INDEX($K$5:K448,MATCH(C449&amp;"#"&amp;(J449-1),$L$5:L448,0)),0)&gt;0,IFERROR(INDEX($K$5:K448,MATCH(C449&amp;"#"&amp;(J449-1),$L$5:L448,0)),0)+1,1),IF(IFERROR(INDEX($K$5:K448,MATCH(C449&amp;"#"&amp;(J449-1),$L$5:L448,0)),0)&lt;0,IFERROR(INDEX($K$5:K448,MATCH(C449&amp;"#"&amp;(J449-1),$L$5:L448,0)),0)-1,-1)))</f>
        <v/>
      </c>
      <c r="L449">
        <f>IF(J449="","",C449&amp;"#"&amp;J449)</f>
        <v/>
      </c>
    </row>
    <row r="450">
      <c r="B450" s="46" t="n"/>
      <c r="E450" s="47" t="n"/>
      <c r="G450" s="48">
        <f>IF(F450="W",(E450-1)*100,IF(F450="L",-100,IF(F450="V",0,"")))</f>
        <v/>
      </c>
      <c r="I450">
        <f>IF(AND(A450&lt;&gt;"",F450&lt;&gt;"V",E450&gt;0),LN(E450),0)</f>
        <v/>
      </c>
      <c r="J450">
        <f>IF(OR(C450="",F450="",F450="V"),"",COUNTIFS($C$5:C450,C450,$F$5:F450,"W")+COUNTIFS($C$5:C450,C450,$F$5:F450,"L"))</f>
        <v/>
      </c>
      <c r="K450">
        <f>IF(J450="","",IF(F450="W",IF(IFERROR(INDEX($K$5:K449,MATCH(C450&amp;"#"&amp;(J450-1),$L$5:L449,0)),0)&gt;0,IFERROR(INDEX($K$5:K449,MATCH(C450&amp;"#"&amp;(J450-1),$L$5:L449,0)),0)+1,1),IF(IFERROR(INDEX($K$5:K449,MATCH(C450&amp;"#"&amp;(J450-1),$L$5:L449,0)),0)&lt;0,IFERROR(INDEX($K$5:K449,MATCH(C450&amp;"#"&amp;(J450-1),$L$5:L449,0)),0)-1,-1)))</f>
        <v/>
      </c>
      <c r="L450">
        <f>IF(J450="","",C450&amp;"#"&amp;J450)</f>
        <v/>
      </c>
    </row>
    <row r="451">
      <c r="B451" s="46" t="n"/>
      <c r="E451" s="47" t="n"/>
      <c r="G451" s="48">
        <f>IF(F451="W",(E451-1)*100,IF(F451="L",-100,IF(F451="V",0,"")))</f>
        <v/>
      </c>
      <c r="I451">
        <f>IF(AND(A451&lt;&gt;"",F451&lt;&gt;"V",E451&gt;0),LN(E451),0)</f>
        <v/>
      </c>
      <c r="J451">
        <f>IF(OR(C451="",F451="",F451="V"),"",COUNTIFS($C$5:C451,C451,$F$5:F451,"W")+COUNTIFS($C$5:C451,C451,$F$5:F451,"L"))</f>
        <v/>
      </c>
      <c r="K451">
        <f>IF(J451="","",IF(F451="W",IF(IFERROR(INDEX($K$5:K450,MATCH(C451&amp;"#"&amp;(J451-1),$L$5:L450,0)),0)&gt;0,IFERROR(INDEX($K$5:K450,MATCH(C451&amp;"#"&amp;(J451-1),$L$5:L450,0)),0)+1,1),IF(IFERROR(INDEX($K$5:K450,MATCH(C451&amp;"#"&amp;(J451-1),$L$5:L450,0)),0)&lt;0,IFERROR(INDEX($K$5:K450,MATCH(C451&amp;"#"&amp;(J451-1),$L$5:L450,0)),0)-1,-1)))</f>
        <v/>
      </c>
      <c r="L451">
        <f>IF(J451="","",C451&amp;"#"&amp;J451)</f>
        <v/>
      </c>
    </row>
    <row r="452">
      <c r="B452" s="46" t="n"/>
      <c r="E452" s="47" t="n"/>
      <c r="G452" s="48">
        <f>IF(F452="W",(E452-1)*100,IF(F452="L",-100,IF(F452="V",0,"")))</f>
        <v/>
      </c>
      <c r="I452">
        <f>IF(AND(A452&lt;&gt;"",F452&lt;&gt;"V",E452&gt;0),LN(E452),0)</f>
        <v/>
      </c>
      <c r="J452">
        <f>IF(OR(C452="",F452="",F452="V"),"",COUNTIFS($C$5:C452,C452,$F$5:F452,"W")+COUNTIFS($C$5:C452,C452,$F$5:F452,"L"))</f>
        <v/>
      </c>
      <c r="K452">
        <f>IF(J452="","",IF(F452="W",IF(IFERROR(INDEX($K$5:K451,MATCH(C452&amp;"#"&amp;(J452-1),$L$5:L451,0)),0)&gt;0,IFERROR(INDEX($K$5:K451,MATCH(C452&amp;"#"&amp;(J452-1),$L$5:L451,0)),0)+1,1),IF(IFERROR(INDEX($K$5:K451,MATCH(C452&amp;"#"&amp;(J452-1),$L$5:L451,0)),0)&lt;0,IFERROR(INDEX($K$5:K451,MATCH(C452&amp;"#"&amp;(J452-1),$L$5:L451,0)),0)-1,-1)))</f>
        <v/>
      </c>
      <c r="L452">
        <f>IF(J452="","",C452&amp;"#"&amp;J452)</f>
        <v/>
      </c>
    </row>
    <row r="453">
      <c r="B453" s="46" t="n"/>
      <c r="E453" s="47" t="n"/>
      <c r="G453" s="48">
        <f>IF(F453="W",(E453-1)*100,IF(F453="L",-100,IF(F453="V",0,"")))</f>
        <v/>
      </c>
      <c r="I453">
        <f>IF(AND(A453&lt;&gt;"",F453&lt;&gt;"V",E453&gt;0),LN(E453),0)</f>
        <v/>
      </c>
      <c r="J453">
        <f>IF(OR(C453="",F453="",F453="V"),"",COUNTIFS($C$5:C453,C453,$F$5:F453,"W")+COUNTIFS($C$5:C453,C453,$F$5:F453,"L"))</f>
        <v/>
      </c>
      <c r="K453">
        <f>IF(J453="","",IF(F453="W",IF(IFERROR(INDEX($K$5:K452,MATCH(C453&amp;"#"&amp;(J453-1),$L$5:L452,0)),0)&gt;0,IFERROR(INDEX($K$5:K452,MATCH(C453&amp;"#"&amp;(J453-1),$L$5:L452,0)),0)+1,1),IF(IFERROR(INDEX($K$5:K452,MATCH(C453&amp;"#"&amp;(J453-1),$L$5:L452,0)),0)&lt;0,IFERROR(INDEX($K$5:K452,MATCH(C453&amp;"#"&amp;(J453-1),$L$5:L452,0)),0)-1,-1)))</f>
        <v/>
      </c>
      <c r="L453">
        <f>IF(J453="","",C453&amp;"#"&amp;J453)</f>
        <v/>
      </c>
    </row>
    <row r="454">
      <c r="B454" s="46" t="n"/>
      <c r="E454" s="47" t="n"/>
      <c r="G454" s="48">
        <f>IF(F454="W",(E454-1)*100,IF(F454="L",-100,IF(F454="V",0,"")))</f>
        <v/>
      </c>
      <c r="I454">
        <f>IF(AND(A454&lt;&gt;"",F454&lt;&gt;"V",E454&gt;0),LN(E454),0)</f>
        <v/>
      </c>
      <c r="J454">
        <f>IF(OR(C454="",F454="",F454="V"),"",COUNTIFS($C$5:C454,C454,$F$5:F454,"W")+COUNTIFS($C$5:C454,C454,$F$5:F454,"L"))</f>
        <v/>
      </c>
      <c r="K454">
        <f>IF(J454="","",IF(F454="W",IF(IFERROR(INDEX($K$5:K453,MATCH(C454&amp;"#"&amp;(J454-1),$L$5:L453,0)),0)&gt;0,IFERROR(INDEX($K$5:K453,MATCH(C454&amp;"#"&amp;(J454-1),$L$5:L453,0)),0)+1,1),IF(IFERROR(INDEX($K$5:K453,MATCH(C454&amp;"#"&amp;(J454-1),$L$5:L453,0)),0)&lt;0,IFERROR(INDEX($K$5:K453,MATCH(C454&amp;"#"&amp;(J454-1),$L$5:L453,0)),0)-1,-1)))</f>
        <v/>
      </c>
      <c r="L454">
        <f>IF(J454="","",C454&amp;"#"&amp;J454)</f>
        <v/>
      </c>
    </row>
    <row r="455">
      <c r="B455" s="46" t="n"/>
      <c r="E455" s="47" t="n"/>
      <c r="G455" s="48">
        <f>IF(F455="W",(E455-1)*100,IF(F455="L",-100,IF(F455="V",0,"")))</f>
        <v/>
      </c>
      <c r="I455">
        <f>IF(AND(A455&lt;&gt;"",F455&lt;&gt;"V",E455&gt;0),LN(E455),0)</f>
        <v/>
      </c>
      <c r="J455">
        <f>IF(OR(C455="",F455="",F455="V"),"",COUNTIFS($C$5:C455,C455,$F$5:F455,"W")+COUNTIFS($C$5:C455,C455,$F$5:F455,"L"))</f>
        <v/>
      </c>
      <c r="K455">
        <f>IF(J455="","",IF(F455="W",IF(IFERROR(INDEX($K$5:K454,MATCH(C455&amp;"#"&amp;(J455-1),$L$5:L454,0)),0)&gt;0,IFERROR(INDEX($K$5:K454,MATCH(C455&amp;"#"&amp;(J455-1),$L$5:L454,0)),0)+1,1),IF(IFERROR(INDEX($K$5:K454,MATCH(C455&amp;"#"&amp;(J455-1),$L$5:L454,0)),0)&lt;0,IFERROR(INDEX($K$5:K454,MATCH(C455&amp;"#"&amp;(J455-1),$L$5:L454,0)),0)-1,-1)))</f>
        <v/>
      </c>
      <c r="L455">
        <f>IF(J455="","",C455&amp;"#"&amp;J455)</f>
        <v/>
      </c>
    </row>
    <row r="456">
      <c r="B456" s="46" t="n"/>
      <c r="E456" s="47" t="n"/>
      <c r="G456" s="48">
        <f>IF(F456="W",(E456-1)*100,IF(F456="L",-100,IF(F456="V",0,"")))</f>
        <v/>
      </c>
      <c r="I456">
        <f>IF(AND(A456&lt;&gt;"",F456&lt;&gt;"V",E456&gt;0),LN(E456),0)</f>
        <v/>
      </c>
      <c r="J456">
        <f>IF(OR(C456="",F456="",F456="V"),"",COUNTIFS($C$5:C456,C456,$F$5:F456,"W")+COUNTIFS($C$5:C456,C456,$F$5:F456,"L"))</f>
        <v/>
      </c>
      <c r="K456">
        <f>IF(J456="","",IF(F456="W",IF(IFERROR(INDEX($K$5:K455,MATCH(C456&amp;"#"&amp;(J456-1),$L$5:L455,0)),0)&gt;0,IFERROR(INDEX($K$5:K455,MATCH(C456&amp;"#"&amp;(J456-1),$L$5:L455,0)),0)+1,1),IF(IFERROR(INDEX($K$5:K455,MATCH(C456&amp;"#"&amp;(J456-1),$L$5:L455,0)),0)&lt;0,IFERROR(INDEX($K$5:K455,MATCH(C456&amp;"#"&amp;(J456-1),$L$5:L455,0)),0)-1,-1)))</f>
        <v/>
      </c>
      <c r="L456">
        <f>IF(J456="","",C456&amp;"#"&amp;J456)</f>
        <v/>
      </c>
    </row>
    <row r="457">
      <c r="B457" s="46" t="n"/>
      <c r="E457" s="47" t="n"/>
      <c r="G457" s="48">
        <f>IF(F457="W",(E457-1)*100,IF(F457="L",-100,IF(F457="V",0,"")))</f>
        <v/>
      </c>
      <c r="I457">
        <f>IF(AND(A457&lt;&gt;"",F457&lt;&gt;"V",E457&gt;0),LN(E457),0)</f>
        <v/>
      </c>
      <c r="J457">
        <f>IF(OR(C457="",F457="",F457="V"),"",COUNTIFS($C$5:C457,C457,$F$5:F457,"W")+COUNTIFS($C$5:C457,C457,$F$5:F457,"L"))</f>
        <v/>
      </c>
      <c r="K457">
        <f>IF(J457="","",IF(F457="W",IF(IFERROR(INDEX($K$5:K456,MATCH(C457&amp;"#"&amp;(J457-1),$L$5:L456,0)),0)&gt;0,IFERROR(INDEX($K$5:K456,MATCH(C457&amp;"#"&amp;(J457-1),$L$5:L456,0)),0)+1,1),IF(IFERROR(INDEX($K$5:K456,MATCH(C457&amp;"#"&amp;(J457-1),$L$5:L456,0)),0)&lt;0,IFERROR(INDEX($K$5:K456,MATCH(C457&amp;"#"&amp;(J457-1),$L$5:L456,0)),0)-1,-1)))</f>
        <v/>
      </c>
      <c r="L457">
        <f>IF(J457="","",C457&amp;"#"&amp;J457)</f>
        <v/>
      </c>
    </row>
    <row r="458">
      <c r="B458" s="46" t="n"/>
      <c r="E458" s="47" t="n"/>
      <c r="G458" s="48">
        <f>IF(F458="W",(E458-1)*100,IF(F458="L",-100,IF(F458="V",0,"")))</f>
        <v/>
      </c>
      <c r="I458">
        <f>IF(AND(A458&lt;&gt;"",F458&lt;&gt;"V",E458&gt;0),LN(E458),0)</f>
        <v/>
      </c>
      <c r="J458">
        <f>IF(OR(C458="",F458="",F458="V"),"",COUNTIFS($C$5:C458,C458,$F$5:F458,"W")+COUNTIFS($C$5:C458,C458,$F$5:F458,"L"))</f>
        <v/>
      </c>
      <c r="K458">
        <f>IF(J458="","",IF(F458="W",IF(IFERROR(INDEX($K$5:K457,MATCH(C458&amp;"#"&amp;(J458-1),$L$5:L457,0)),0)&gt;0,IFERROR(INDEX($K$5:K457,MATCH(C458&amp;"#"&amp;(J458-1),$L$5:L457,0)),0)+1,1),IF(IFERROR(INDEX($K$5:K457,MATCH(C458&amp;"#"&amp;(J458-1),$L$5:L457,0)),0)&lt;0,IFERROR(INDEX($K$5:K457,MATCH(C458&amp;"#"&amp;(J458-1),$L$5:L457,0)),0)-1,-1)))</f>
        <v/>
      </c>
      <c r="L458">
        <f>IF(J458="","",C458&amp;"#"&amp;J458)</f>
        <v/>
      </c>
    </row>
    <row r="459">
      <c r="B459" s="46" t="n"/>
      <c r="E459" s="47" t="n"/>
      <c r="G459" s="48">
        <f>IF(F459="W",(E459-1)*100,IF(F459="L",-100,IF(F459="V",0,"")))</f>
        <v/>
      </c>
      <c r="I459">
        <f>IF(AND(A459&lt;&gt;"",F459&lt;&gt;"V",E459&gt;0),LN(E459),0)</f>
        <v/>
      </c>
      <c r="J459">
        <f>IF(OR(C459="",F459="",F459="V"),"",COUNTIFS($C$5:C459,C459,$F$5:F459,"W")+COUNTIFS($C$5:C459,C459,$F$5:F459,"L"))</f>
        <v/>
      </c>
      <c r="K459">
        <f>IF(J459="","",IF(F459="W",IF(IFERROR(INDEX($K$5:K458,MATCH(C459&amp;"#"&amp;(J459-1),$L$5:L458,0)),0)&gt;0,IFERROR(INDEX($K$5:K458,MATCH(C459&amp;"#"&amp;(J459-1),$L$5:L458,0)),0)+1,1),IF(IFERROR(INDEX($K$5:K458,MATCH(C459&amp;"#"&amp;(J459-1),$L$5:L458,0)),0)&lt;0,IFERROR(INDEX($K$5:K458,MATCH(C459&amp;"#"&amp;(J459-1),$L$5:L458,0)),0)-1,-1)))</f>
        <v/>
      </c>
      <c r="L459">
        <f>IF(J459="","",C459&amp;"#"&amp;J459)</f>
        <v/>
      </c>
    </row>
    <row r="460">
      <c r="B460" s="46" t="n"/>
      <c r="E460" s="47" t="n"/>
      <c r="G460" s="48">
        <f>IF(F460="W",(E460-1)*100,IF(F460="L",-100,IF(F460="V",0,"")))</f>
        <v/>
      </c>
      <c r="I460">
        <f>IF(AND(A460&lt;&gt;"",F460&lt;&gt;"V",E460&gt;0),LN(E460),0)</f>
        <v/>
      </c>
      <c r="J460">
        <f>IF(OR(C460="",F460="",F460="V"),"",COUNTIFS($C$5:C460,C460,$F$5:F460,"W")+COUNTIFS($C$5:C460,C460,$F$5:F460,"L"))</f>
        <v/>
      </c>
      <c r="K460">
        <f>IF(J460="","",IF(F460="W",IF(IFERROR(INDEX($K$5:K459,MATCH(C460&amp;"#"&amp;(J460-1),$L$5:L459,0)),0)&gt;0,IFERROR(INDEX($K$5:K459,MATCH(C460&amp;"#"&amp;(J460-1),$L$5:L459,0)),0)+1,1),IF(IFERROR(INDEX($K$5:K459,MATCH(C460&amp;"#"&amp;(J460-1),$L$5:L459,0)),0)&lt;0,IFERROR(INDEX($K$5:K459,MATCH(C460&amp;"#"&amp;(J460-1),$L$5:L459,0)),0)-1,-1)))</f>
        <v/>
      </c>
      <c r="L460">
        <f>IF(J460="","",C460&amp;"#"&amp;J460)</f>
        <v/>
      </c>
    </row>
    <row r="461">
      <c r="B461" s="46" t="n"/>
      <c r="E461" s="47" t="n"/>
      <c r="G461" s="48">
        <f>IF(F461="W",(E461-1)*100,IF(F461="L",-100,IF(F461="V",0,"")))</f>
        <v/>
      </c>
      <c r="I461">
        <f>IF(AND(A461&lt;&gt;"",F461&lt;&gt;"V",E461&gt;0),LN(E461),0)</f>
        <v/>
      </c>
      <c r="J461">
        <f>IF(OR(C461="",F461="",F461="V"),"",COUNTIFS($C$5:C461,C461,$F$5:F461,"W")+COUNTIFS($C$5:C461,C461,$F$5:F461,"L"))</f>
        <v/>
      </c>
      <c r="K461">
        <f>IF(J461="","",IF(F461="W",IF(IFERROR(INDEX($K$5:K460,MATCH(C461&amp;"#"&amp;(J461-1),$L$5:L460,0)),0)&gt;0,IFERROR(INDEX($K$5:K460,MATCH(C461&amp;"#"&amp;(J461-1),$L$5:L460,0)),0)+1,1),IF(IFERROR(INDEX($K$5:K460,MATCH(C461&amp;"#"&amp;(J461-1),$L$5:L460,0)),0)&lt;0,IFERROR(INDEX($K$5:K460,MATCH(C461&amp;"#"&amp;(J461-1),$L$5:L460,0)),0)-1,-1)))</f>
        <v/>
      </c>
      <c r="L461">
        <f>IF(J461="","",C461&amp;"#"&amp;J461)</f>
        <v/>
      </c>
    </row>
    <row r="462">
      <c r="B462" s="46" t="n"/>
      <c r="E462" s="47" t="n"/>
      <c r="G462" s="48">
        <f>IF(F462="W",(E462-1)*100,IF(F462="L",-100,IF(F462="V",0,"")))</f>
        <v/>
      </c>
      <c r="I462">
        <f>IF(AND(A462&lt;&gt;"",F462&lt;&gt;"V",E462&gt;0),LN(E462),0)</f>
        <v/>
      </c>
      <c r="J462">
        <f>IF(OR(C462="",F462="",F462="V"),"",COUNTIFS($C$5:C462,C462,$F$5:F462,"W")+COUNTIFS($C$5:C462,C462,$F$5:F462,"L"))</f>
        <v/>
      </c>
      <c r="K462">
        <f>IF(J462="","",IF(F462="W",IF(IFERROR(INDEX($K$5:K461,MATCH(C462&amp;"#"&amp;(J462-1),$L$5:L461,0)),0)&gt;0,IFERROR(INDEX($K$5:K461,MATCH(C462&amp;"#"&amp;(J462-1),$L$5:L461,0)),0)+1,1),IF(IFERROR(INDEX($K$5:K461,MATCH(C462&amp;"#"&amp;(J462-1),$L$5:L461,0)),0)&lt;0,IFERROR(INDEX($K$5:K461,MATCH(C462&amp;"#"&amp;(J462-1),$L$5:L461,0)),0)-1,-1)))</f>
        <v/>
      </c>
      <c r="L462">
        <f>IF(J462="","",C462&amp;"#"&amp;J462)</f>
        <v/>
      </c>
    </row>
    <row r="463">
      <c r="B463" s="46" t="n"/>
      <c r="E463" s="47" t="n"/>
      <c r="G463" s="48">
        <f>IF(F463="W",(E463-1)*100,IF(F463="L",-100,IF(F463="V",0,"")))</f>
        <v/>
      </c>
      <c r="I463">
        <f>IF(AND(A463&lt;&gt;"",F463&lt;&gt;"V",E463&gt;0),LN(E463),0)</f>
        <v/>
      </c>
      <c r="J463">
        <f>IF(OR(C463="",F463="",F463="V"),"",COUNTIFS($C$5:C463,C463,$F$5:F463,"W")+COUNTIFS($C$5:C463,C463,$F$5:F463,"L"))</f>
        <v/>
      </c>
      <c r="K463">
        <f>IF(J463="","",IF(F463="W",IF(IFERROR(INDEX($K$5:K462,MATCH(C463&amp;"#"&amp;(J463-1),$L$5:L462,0)),0)&gt;0,IFERROR(INDEX($K$5:K462,MATCH(C463&amp;"#"&amp;(J463-1),$L$5:L462,0)),0)+1,1),IF(IFERROR(INDEX($K$5:K462,MATCH(C463&amp;"#"&amp;(J463-1),$L$5:L462,0)),0)&lt;0,IFERROR(INDEX($K$5:K462,MATCH(C463&amp;"#"&amp;(J463-1),$L$5:L462,0)),0)-1,-1)))</f>
        <v/>
      </c>
      <c r="L463">
        <f>IF(J463="","",C463&amp;"#"&amp;J463)</f>
        <v/>
      </c>
    </row>
    <row r="464">
      <c r="B464" s="46" t="n"/>
      <c r="E464" s="47" t="n"/>
      <c r="G464" s="48">
        <f>IF(F464="W",(E464-1)*100,IF(F464="L",-100,IF(F464="V",0,"")))</f>
        <v/>
      </c>
      <c r="I464">
        <f>IF(AND(A464&lt;&gt;"",F464&lt;&gt;"V",E464&gt;0),LN(E464),0)</f>
        <v/>
      </c>
      <c r="J464">
        <f>IF(OR(C464="",F464="",F464="V"),"",COUNTIFS($C$5:C464,C464,$F$5:F464,"W")+COUNTIFS($C$5:C464,C464,$F$5:F464,"L"))</f>
        <v/>
      </c>
      <c r="K464">
        <f>IF(J464="","",IF(F464="W",IF(IFERROR(INDEX($K$5:K463,MATCH(C464&amp;"#"&amp;(J464-1),$L$5:L463,0)),0)&gt;0,IFERROR(INDEX($K$5:K463,MATCH(C464&amp;"#"&amp;(J464-1),$L$5:L463,0)),0)+1,1),IF(IFERROR(INDEX($K$5:K463,MATCH(C464&amp;"#"&amp;(J464-1),$L$5:L463,0)),0)&lt;0,IFERROR(INDEX($K$5:K463,MATCH(C464&amp;"#"&amp;(J464-1),$L$5:L463,0)),0)-1,-1)))</f>
        <v/>
      </c>
      <c r="L464">
        <f>IF(J464="","",C464&amp;"#"&amp;J464)</f>
        <v/>
      </c>
    </row>
    <row r="465">
      <c r="B465" s="46" t="n"/>
      <c r="E465" s="47" t="n"/>
      <c r="G465" s="48">
        <f>IF(F465="W",(E465-1)*100,IF(F465="L",-100,IF(F465="V",0,"")))</f>
        <v/>
      </c>
      <c r="I465">
        <f>IF(AND(A465&lt;&gt;"",F465&lt;&gt;"V",E465&gt;0),LN(E465),0)</f>
        <v/>
      </c>
      <c r="J465">
        <f>IF(OR(C465="",F465="",F465="V"),"",COUNTIFS($C$5:C465,C465,$F$5:F465,"W")+COUNTIFS($C$5:C465,C465,$F$5:F465,"L"))</f>
        <v/>
      </c>
      <c r="K465">
        <f>IF(J465="","",IF(F465="W",IF(IFERROR(INDEX($K$5:K464,MATCH(C465&amp;"#"&amp;(J465-1),$L$5:L464,0)),0)&gt;0,IFERROR(INDEX($K$5:K464,MATCH(C465&amp;"#"&amp;(J465-1),$L$5:L464,0)),0)+1,1),IF(IFERROR(INDEX($K$5:K464,MATCH(C465&amp;"#"&amp;(J465-1),$L$5:L464,0)),0)&lt;0,IFERROR(INDEX($K$5:K464,MATCH(C465&amp;"#"&amp;(J465-1),$L$5:L464,0)),0)-1,-1)))</f>
        <v/>
      </c>
      <c r="L465">
        <f>IF(J465="","",C465&amp;"#"&amp;J465)</f>
        <v/>
      </c>
    </row>
    <row r="466">
      <c r="B466" s="46" t="n"/>
      <c r="E466" s="47" t="n"/>
      <c r="G466" s="48">
        <f>IF(F466="W",(E466-1)*100,IF(F466="L",-100,IF(F466="V",0,"")))</f>
        <v/>
      </c>
      <c r="I466">
        <f>IF(AND(A466&lt;&gt;"",F466&lt;&gt;"V",E466&gt;0),LN(E466),0)</f>
        <v/>
      </c>
      <c r="J466">
        <f>IF(OR(C466="",F466="",F466="V"),"",COUNTIFS($C$5:C466,C466,$F$5:F466,"W")+COUNTIFS($C$5:C466,C466,$F$5:F466,"L"))</f>
        <v/>
      </c>
      <c r="K466">
        <f>IF(J466="","",IF(F466="W",IF(IFERROR(INDEX($K$5:K465,MATCH(C466&amp;"#"&amp;(J466-1),$L$5:L465,0)),0)&gt;0,IFERROR(INDEX($K$5:K465,MATCH(C466&amp;"#"&amp;(J466-1),$L$5:L465,0)),0)+1,1),IF(IFERROR(INDEX($K$5:K465,MATCH(C466&amp;"#"&amp;(J466-1),$L$5:L465,0)),0)&lt;0,IFERROR(INDEX($K$5:K465,MATCH(C466&amp;"#"&amp;(J466-1),$L$5:L465,0)),0)-1,-1)))</f>
        <v/>
      </c>
      <c r="L466">
        <f>IF(J466="","",C466&amp;"#"&amp;J466)</f>
        <v/>
      </c>
    </row>
    <row r="467">
      <c r="B467" s="46" t="n"/>
      <c r="E467" s="47" t="n"/>
      <c r="G467" s="48">
        <f>IF(F467="W",(E467-1)*100,IF(F467="L",-100,IF(F467="V",0,"")))</f>
        <v/>
      </c>
      <c r="I467">
        <f>IF(AND(A467&lt;&gt;"",F467&lt;&gt;"V",E467&gt;0),LN(E467),0)</f>
        <v/>
      </c>
      <c r="J467">
        <f>IF(OR(C467="",F467="",F467="V"),"",COUNTIFS($C$5:C467,C467,$F$5:F467,"W")+COUNTIFS($C$5:C467,C467,$F$5:F467,"L"))</f>
        <v/>
      </c>
      <c r="K467">
        <f>IF(J467="","",IF(F467="W",IF(IFERROR(INDEX($K$5:K466,MATCH(C467&amp;"#"&amp;(J467-1),$L$5:L466,0)),0)&gt;0,IFERROR(INDEX($K$5:K466,MATCH(C467&amp;"#"&amp;(J467-1),$L$5:L466,0)),0)+1,1),IF(IFERROR(INDEX($K$5:K466,MATCH(C467&amp;"#"&amp;(J467-1),$L$5:L466,0)),0)&lt;0,IFERROR(INDEX($K$5:K466,MATCH(C467&amp;"#"&amp;(J467-1),$L$5:L466,0)),0)-1,-1)))</f>
        <v/>
      </c>
      <c r="L467">
        <f>IF(J467="","",C467&amp;"#"&amp;J467)</f>
        <v/>
      </c>
    </row>
    <row r="468">
      <c r="B468" s="46" t="n"/>
      <c r="E468" s="47" t="n"/>
      <c r="G468" s="48">
        <f>IF(F468="W",(E468-1)*100,IF(F468="L",-100,IF(F468="V",0,"")))</f>
        <v/>
      </c>
      <c r="I468">
        <f>IF(AND(A468&lt;&gt;"",F468&lt;&gt;"V",E468&gt;0),LN(E468),0)</f>
        <v/>
      </c>
      <c r="J468">
        <f>IF(OR(C468="",F468="",F468="V"),"",COUNTIFS($C$5:C468,C468,$F$5:F468,"W")+COUNTIFS($C$5:C468,C468,$F$5:F468,"L"))</f>
        <v/>
      </c>
      <c r="K468">
        <f>IF(J468="","",IF(F468="W",IF(IFERROR(INDEX($K$5:K467,MATCH(C468&amp;"#"&amp;(J468-1),$L$5:L467,0)),0)&gt;0,IFERROR(INDEX($K$5:K467,MATCH(C468&amp;"#"&amp;(J468-1),$L$5:L467,0)),0)+1,1),IF(IFERROR(INDEX($K$5:K467,MATCH(C468&amp;"#"&amp;(J468-1),$L$5:L467,0)),0)&lt;0,IFERROR(INDEX($K$5:K467,MATCH(C468&amp;"#"&amp;(J468-1),$L$5:L467,0)),0)-1,-1)))</f>
        <v/>
      </c>
      <c r="L468">
        <f>IF(J468="","",C468&amp;"#"&amp;J468)</f>
        <v/>
      </c>
    </row>
    <row r="469">
      <c r="B469" s="46" t="n"/>
      <c r="E469" s="47" t="n"/>
      <c r="G469" s="48">
        <f>IF(F469="W",(E469-1)*100,IF(F469="L",-100,IF(F469="V",0,"")))</f>
        <v/>
      </c>
      <c r="I469">
        <f>IF(AND(A469&lt;&gt;"",F469&lt;&gt;"V",E469&gt;0),LN(E469),0)</f>
        <v/>
      </c>
      <c r="J469">
        <f>IF(OR(C469="",F469="",F469="V"),"",COUNTIFS($C$5:C469,C469,$F$5:F469,"W")+COUNTIFS($C$5:C469,C469,$F$5:F469,"L"))</f>
        <v/>
      </c>
      <c r="K469">
        <f>IF(J469="","",IF(F469="W",IF(IFERROR(INDEX($K$5:K468,MATCH(C469&amp;"#"&amp;(J469-1),$L$5:L468,0)),0)&gt;0,IFERROR(INDEX($K$5:K468,MATCH(C469&amp;"#"&amp;(J469-1),$L$5:L468,0)),0)+1,1),IF(IFERROR(INDEX($K$5:K468,MATCH(C469&amp;"#"&amp;(J469-1),$L$5:L468,0)),0)&lt;0,IFERROR(INDEX($K$5:K468,MATCH(C469&amp;"#"&amp;(J469-1),$L$5:L468,0)),0)-1,-1)))</f>
        <v/>
      </c>
      <c r="L469">
        <f>IF(J469="","",C469&amp;"#"&amp;J469)</f>
        <v/>
      </c>
    </row>
    <row r="470">
      <c r="B470" s="46" t="n"/>
      <c r="E470" s="47" t="n"/>
      <c r="G470" s="48">
        <f>IF(F470="W",(E470-1)*100,IF(F470="L",-100,IF(F470="V",0,"")))</f>
        <v/>
      </c>
      <c r="I470">
        <f>IF(AND(A470&lt;&gt;"",F470&lt;&gt;"V",E470&gt;0),LN(E470),0)</f>
        <v/>
      </c>
      <c r="J470">
        <f>IF(OR(C470="",F470="",F470="V"),"",COUNTIFS($C$5:C470,C470,$F$5:F470,"W")+COUNTIFS($C$5:C470,C470,$F$5:F470,"L"))</f>
        <v/>
      </c>
      <c r="K470">
        <f>IF(J470="","",IF(F470="W",IF(IFERROR(INDEX($K$5:K469,MATCH(C470&amp;"#"&amp;(J470-1),$L$5:L469,0)),0)&gt;0,IFERROR(INDEX($K$5:K469,MATCH(C470&amp;"#"&amp;(J470-1),$L$5:L469,0)),0)+1,1),IF(IFERROR(INDEX($K$5:K469,MATCH(C470&amp;"#"&amp;(J470-1),$L$5:L469,0)),0)&lt;0,IFERROR(INDEX($K$5:K469,MATCH(C470&amp;"#"&amp;(J470-1),$L$5:L469,0)),0)-1,-1)))</f>
        <v/>
      </c>
      <c r="L470">
        <f>IF(J470="","",C470&amp;"#"&amp;J470)</f>
        <v/>
      </c>
    </row>
    <row r="471">
      <c r="B471" s="46" t="n"/>
      <c r="E471" s="47" t="n"/>
      <c r="G471" s="48">
        <f>IF(F471="W",(E471-1)*100,IF(F471="L",-100,IF(F471="V",0,"")))</f>
        <v/>
      </c>
      <c r="I471">
        <f>IF(AND(A471&lt;&gt;"",F471&lt;&gt;"V",E471&gt;0),LN(E471),0)</f>
        <v/>
      </c>
      <c r="J471">
        <f>IF(OR(C471="",F471="",F471="V"),"",COUNTIFS($C$5:C471,C471,$F$5:F471,"W")+COUNTIFS($C$5:C471,C471,$F$5:F471,"L"))</f>
        <v/>
      </c>
      <c r="K471">
        <f>IF(J471="","",IF(F471="W",IF(IFERROR(INDEX($K$5:K470,MATCH(C471&amp;"#"&amp;(J471-1),$L$5:L470,0)),0)&gt;0,IFERROR(INDEX($K$5:K470,MATCH(C471&amp;"#"&amp;(J471-1),$L$5:L470,0)),0)+1,1),IF(IFERROR(INDEX($K$5:K470,MATCH(C471&amp;"#"&amp;(J471-1),$L$5:L470,0)),0)&lt;0,IFERROR(INDEX($K$5:K470,MATCH(C471&amp;"#"&amp;(J471-1),$L$5:L470,0)),0)-1,-1)))</f>
        <v/>
      </c>
      <c r="L471">
        <f>IF(J471="","",C471&amp;"#"&amp;J471)</f>
        <v/>
      </c>
    </row>
    <row r="472">
      <c r="B472" s="46" t="n"/>
      <c r="E472" s="47" t="n"/>
      <c r="G472" s="48">
        <f>IF(F472="W",(E472-1)*100,IF(F472="L",-100,IF(F472="V",0,"")))</f>
        <v/>
      </c>
      <c r="I472">
        <f>IF(AND(A472&lt;&gt;"",F472&lt;&gt;"V",E472&gt;0),LN(E472),0)</f>
        <v/>
      </c>
      <c r="J472">
        <f>IF(OR(C472="",F472="",F472="V"),"",COUNTIFS($C$5:C472,C472,$F$5:F472,"W")+COUNTIFS($C$5:C472,C472,$F$5:F472,"L"))</f>
        <v/>
      </c>
      <c r="K472">
        <f>IF(J472="","",IF(F472="W",IF(IFERROR(INDEX($K$5:K471,MATCH(C472&amp;"#"&amp;(J472-1),$L$5:L471,0)),0)&gt;0,IFERROR(INDEX($K$5:K471,MATCH(C472&amp;"#"&amp;(J472-1),$L$5:L471,0)),0)+1,1),IF(IFERROR(INDEX($K$5:K471,MATCH(C472&amp;"#"&amp;(J472-1),$L$5:L471,0)),0)&lt;0,IFERROR(INDEX($K$5:K471,MATCH(C472&amp;"#"&amp;(J472-1),$L$5:L471,0)),0)-1,-1)))</f>
        <v/>
      </c>
      <c r="L472">
        <f>IF(J472="","",C472&amp;"#"&amp;J472)</f>
        <v/>
      </c>
    </row>
    <row r="473">
      <c r="B473" s="46" t="n"/>
      <c r="E473" s="47" t="n"/>
      <c r="G473" s="48">
        <f>IF(F473="W",(E473-1)*100,IF(F473="L",-100,IF(F473="V",0,"")))</f>
        <v/>
      </c>
      <c r="I473">
        <f>IF(AND(A473&lt;&gt;"",F473&lt;&gt;"V",E473&gt;0),LN(E473),0)</f>
        <v/>
      </c>
      <c r="J473">
        <f>IF(OR(C473="",F473="",F473="V"),"",COUNTIFS($C$5:C473,C473,$F$5:F473,"W")+COUNTIFS($C$5:C473,C473,$F$5:F473,"L"))</f>
        <v/>
      </c>
      <c r="K473">
        <f>IF(J473="","",IF(F473="W",IF(IFERROR(INDEX($K$5:K472,MATCH(C473&amp;"#"&amp;(J473-1),$L$5:L472,0)),0)&gt;0,IFERROR(INDEX($K$5:K472,MATCH(C473&amp;"#"&amp;(J473-1),$L$5:L472,0)),0)+1,1),IF(IFERROR(INDEX($K$5:K472,MATCH(C473&amp;"#"&amp;(J473-1),$L$5:L472,0)),0)&lt;0,IFERROR(INDEX($K$5:K472,MATCH(C473&amp;"#"&amp;(J473-1),$L$5:L472,0)),0)-1,-1)))</f>
        <v/>
      </c>
      <c r="L473">
        <f>IF(J473="","",C473&amp;"#"&amp;J473)</f>
        <v/>
      </c>
    </row>
    <row r="474">
      <c r="B474" s="46" t="n"/>
      <c r="E474" s="47" t="n"/>
      <c r="G474" s="48">
        <f>IF(F474="W",(E474-1)*100,IF(F474="L",-100,IF(F474="V",0,"")))</f>
        <v/>
      </c>
      <c r="I474">
        <f>IF(AND(A474&lt;&gt;"",F474&lt;&gt;"V",E474&gt;0),LN(E474),0)</f>
        <v/>
      </c>
      <c r="J474">
        <f>IF(OR(C474="",F474="",F474="V"),"",COUNTIFS($C$5:C474,C474,$F$5:F474,"W")+COUNTIFS($C$5:C474,C474,$F$5:F474,"L"))</f>
        <v/>
      </c>
      <c r="K474">
        <f>IF(J474="","",IF(F474="W",IF(IFERROR(INDEX($K$5:K473,MATCH(C474&amp;"#"&amp;(J474-1),$L$5:L473,0)),0)&gt;0,IFERROR(INDEX($K$5:K473,MATCH(C474&amp;"#"&amp;(J474-1),$L$5:L473,0)),0)+1,1),IF(IFERROR(INDEX($K$5:K473,MATCH(C474&amp;"#"&amp;(J474-1),$L$5:L473,0)),0)&lt;0,IFERROR(INDEX($K$5:K473,MATCH(C474&amp;"#"&amp;(J474-1),$L$5:L473,0)),0)-1,-1)))</f>
        <v/>
      </c>
      <c r="L474">
        <f>IF(J474="","",C474&amp;"#"&amp;J474)</f>
        <v/>
      </c>
    </row>
    <row r="475">
      <c r="B475" s="46" t="n"/>
      <c r="E475" s="47" t="n"/>
      <c r="G475" s="48">
        <f>IF(F475="W",(E475-1)*100,IF(F475="L",-100,IF(F475="V",0,"")))</f>
        <v/>
      </c>
      <c r="I475">
        <f>IF(AND(A475&lt;&gt;"",F475&lt;&gt;"V",E475&gt;0),LN(E475),0)</f>
        <v/>
      </c>
      <c r="J475">
        <f>IF(OR(C475="",F475="",F475="V"),"",COUNTIFS($C$5:C475,C475,$F$5:F475,"W")+COUNTIFS($C$5:C475,C475,$F$5:F475,"L"))</f>
        <v/>
      </c>
      <c r="K475">
        <f>IF(J475="","",IF(F475="W",IF(IFERROR(INDEX($K$5:K474,MATCH(C475&amp;"#"&amp;(J475-1),$L$5:L474,0)),0)&gt;0,IFERROR(INDEX($K$5:K474,MATCH(C475&amp;"#"&amp;(J475-1),$L$5:L474,0)),0)+1,1),IF(IFERROR(INDEX($K$5:K474,MATCH(C475&amp;"#"&amp;(J475-1),$L$5:L474,0)),0)&lt;0,IFERROR(INDEX($K$5:K474,MATCH(C475&amp;"#"&amp;(J475-1),$L$5:L474,0)),0)-1,-1)))</f>
        <v/>
      </c>
      <c r="L475">
        <f>IF(J475="","",C475&amp;"#"&amp;J475)</f>
        <v/>
      </c>
    </row>
    <row r="476">
      <c r="B476" s="46" t="n"/>
      <c r="E476" s="47" t="n"/>
      <c r="G476" s="48">
        <f>IF(F476="W",(E476-1)*100,IF(F476="L",-100,IF(F476="V",0,"")))</f>
        <v/>
      </c>
      <c r="I476">
        <f>IF(AND(A476&lt;&gt;"",F476&lt;&gt;"V",E476&gt;0),LN(E476),0)</f>
        <v/>
      </c>
      <c r="J476">
        <f>IF(OR(C476="",F476="",F476="V"),"",COUNTIFS($C$5:C476,C476,$F$5:F476,"W")+COUNTIFS($C$5:C476,C476,$F$5:F476,"L"))</f>
        <v/>
      </c>
      <c r="K476">
        <f>IF(J476="","",IF(F476="W",IF(IFERROR(INDEX($K$5:K475,MATCH(C476&amp;"#"&amp;(J476-1),$L$5:L475,0)),0)&gt;0,IFERROR(INDEX($K$5:K475,MATCH(C476&amp;"#"&amp;(J476-1),$L$5:L475,0)),0)+1,1),IF(IFERROR(INDEX($K$5:K475,MATCH(C476&amp;"#"&amp;(J476-1),$L$5:L475,0)),0)&lt;0,IFERROR(INDEX($K$5:K475,MATCH(C476&amp;"#"&amp;(J476-1),$L$5:L475,0)),0)-1,-1)))</f>
        <v/>
      </c>
      <c r="L476">
        <f>IF(J476="","",C476&amp;"#"&amp;J476)</f>
        <v/>
      </c>
    </row>
    <row r="477">
      <c r="B477" s="46" t="n"/>
      <c r="E477" s="47" t="n"/>
      <c r="G477" s="48">
        <f>IF(F477="W",(E477-1)*100,IF(F477="L",-100,IF(F477="V",0,"")))</f>
        <v/>
      </c>
      <c r="I477">
        <f>IF(AND(A477&lt;&gt;"",F477&lt;&gt;"V",E477&gt;0),LN(E477),0)</f>
        <v/>
      </c>
      <c r="J477">
        <f>IF(OR(C477="",F477="",F477="V"),"",COUNTIFS($C$5:C477,C477,$F$5:F477,"W")+COUNTIFS($C$5:C477,C477,$F$5:F477,"L"))</f>
        <v/>
      </c>
      <c r="K477">
        <f>IF(J477="","",IF(F477="W",IF(IFERROR(INDEX($K$5:K476,MATCH(C477&amp;"#"&amp;(J477-1),$L$5:L476,0)),0)&gt;0,IFERROR(INDEX($K$5:K476,MATCH(C477&amp;"#"&amp;(J477-1),$L$5:L476,0)),0)+1,1),IF(IFERROR(INDEX($K$5:K476,MATCH(C477&amp;"#"&amp;(J477-1),$L$5:L476,0)),0)&lt;0,IFERROR(INDEX($K$5:K476,MATCH(C477&amp;"#"&amp;(J477-1),$L$5:L476,0)),0)-1,-1)))</f>
        <v/>
      </c>
      <c r="L477">
        <f>IF(J477="","",C477&amp;"#"&amp;J477)</f>
        <v/>
      </c>
    </row>
    <row r="478">
      <c r="B478" s="46" t="n"/>
      <c r="E478" s="47" t="n"/>
      <c r="G478" s="48">
        <f>IF(F478="W",(E478-1)*100,IF(F478="L",-100,IF(F478="V",0,"")))</f>
        <v/>
      </c>
      <c r="I478">
        <f>IF(AND(A478&lt;&gt;"",F478&lt;&gt;"V",E478&gt;0),LN(E478),0)</f>
        <v/>
      </c>
      <c r="J478">
        <f>IF(OR(C478="",F478="",F478="V"),"",COUNTIFS($C$5:C478,C478,$F$5:F478,"W")+COUNTIFS($C$5:C478,C478,$F$5:F478,"L"))</f>
        <v/>
      </c>
      <c r="K478">
        <f>IF(J478="","",IF(F478="W",IF(IFERROR(INDEX($K$5:K477,MATCH(C478&amp;"#"&amp;(J478-1),$L$5:L477,0)),0)&gt;0,IFERROR(INDEX($K$5:K477,MATCH(C478&amp;"#"&amp;(J478-1),$L$5:L477,0)),0)+1,1),IF(IFERROR(INDEX($K$5:K477,MATCH(C478&amp;"#"&amp;(J478-1),$L$5:L477,0)),0)&lt;0,IFERROR(INDEX($K$5:K477,MATCH(C478&amp;"#"&amp;(J478-1),$L$5:L477,0)),0)-1,-1)))</f>
        <v/>
      </c>
      <c r="L478">
        <f>IF(J478="","",C478&amp;"#"&amp;J478)</f>
        <v/>
      </c>
    </row>
    <row r="479">
      <c r="B479" s="46" t="n"/>
      <c r="E479" s="47" t="n"/>
      <c r="G479" s="48">
        <f>IF(F479="W",(E479-1)*100,IF(F479="L",-100,IF(F479="V",0,"")))</f>
        <v/>
      </c>
      <c r="I479">
        <f>IF(AND(A479&lt;&gt;"",F479&lt;&gt;"V",E479&gt;0),LN(E479),0)</f>
        <v/>
      </c>
      <c r="J479">
        <f>IF(OR(C479="",F479="",F479="V"),"",COUNTIFS($C$5:C479,C479,$F$5:F479,"W")+COUNTIFS($C$5:C479,C479,$F$5:F479,"L"))</f>
        <v/>
      </c>
      <c r="K479">
        <f>IF(J479="","",IF(F479="W",IF(IFERROR(INDEX($K$5:K478,MATCH(C479&amp;"#"&amp;(J479-1),$L$5:L478,0)),0)&gt;0,IFERROR(INDEX($K$5:K478,MATCH(C479&amp;"#"&amp;(J479-1),$L$5:L478,0)),0)+1,1),IF(IFERROR(INDEX($K$5:K478,MATCH(C479&amp;"#"&amp;(J479-1),$L$5:L478,0)),0)&lt;0,IFERROR(INDEX($K$5:K478,MATCH(C479&amp;"#"&amp;(J479-1),$L$5:L478,0)),0)-1,-1)))</f>
        <v/>
      </c>
      <c r="L479">
        <f>IF(J479="","",C479&amp;"#"&amp;J479)</f>
        <v/>
      </c>
    </row>
    <row r="480">
      <c r="B480" s="46" t="n"/>
      <c r="E480" s="47" t="n"/>
      <c r="G480" s="48">
        <f>IF(F480="W",(E480-1)*100,IF(F480="L",-100,IF(F480="V",0,"")))</f>
        <v/>
      </c>
      <c r="I480">
        <f>IF(AND(A480&lt;&gt;"",F480&lt;&gt;"V",E480&gt;0),LN(E480),0)</f>
        <v/>
      </c>
      <c r="J480">
        <f>IF(OR(C480="",F480="",F480="V"),"",COUNTIFS($C$5:C480,C480,$F$5:F480,"W")+COUNTIFS($C$5:C480,C480,$F$5:F480,"L"))</f>
        <v/>
      </c>
      <c r="K480">
        <f>IF(J480="","",IF(F480="W",IF(IFERROR(INDEX($K$5:K479,MATCH(C480&amp;"#"&amp;(J480-1),$L$5:L479,0)),0)&gt;0,IFERROR(INDEX($K$5:K479,MATCH(C480&amp;"#"&amp;(J480-1),$L$5:L479,0)),0)+1,1),IF(IFERROR(INDEX($K$5:K479,MATCH(C480&amp;"#"&amp;(J480-1),$L$5:L479,0)),0)&lt;0,IFERROR(INDEX($K$5:K479,MATCH(C480&amp;"#"&amp;(J480-1),$L$5:L479,0)),0)-1,-1)))</f>
        <v/>
      </c>
      <c r="L480">
        <f>IF(J480="","",C480&amp;"#"&amp;J480)</f>
        <v/>
      </c>
    </row>
    <row r="481">
      <c r="B481" s="46" t="n"/>
      <c r="E481" s="47" t="n"/>
      <c r="G481" s="48">
        <f>IF(F481="W",(E481-1)*100,IF(F481="L",-100,IF(F481="V",0,"")))</f>
        <v/>
      </c>
      <c r="I481">
        <f>IF(AND(A481&lt;&gt;"",F481&lt;&gt;"V",E481&gt;0),LN(E481),0)</f>
        <v/>
      </c>
      <c r="J481">
        <f>IF(OR(C481="",F481="",F481="V"),"",COUNTIFS($C$5:C481,C481,$F$5:F481,"W")+COUNTIFS($C$5:C481,C481,$F$5:F481,"L"))</f>
        <v/>
      </c>
      <c r="K481">
        <f>IF(J481="","",IF(F481="W",IF(IFERROR(INDEX($K$5:K480,MATCH(C481&amp;"#"&amp;(J481-1),$L$5:L480,0)),0)&gt;0,IFERROR(INDEX($K$5:K480,MATCH(C481&amp;"#"&amp;(J481-1),$L$5:L480,0)),0)+1,1),IF(IFERROR(INDEX($K$5:K480,MATCH(C481&amp;"#"&amp;(J481-1),$L$5:L480,0)),0)&lt;0,IFERROR(INDEX($K$5:K480,MATCH(C481&amp;"#"&amp;(J481-1),$L$5:L480,0)),0)-1,-1)))</f>
        <v/>
      </c>
      <c r="L481">
        <f>IF(J481="","",C481&amp;"#"&amp;J481)</f>
        <v/>
      </c>
    </row>
    <row r="482">
      <c r="B482" s="46" t="n"/>
      <c r="E482" s="47" t="n"/>
      <c r="G482" s="48">
        <f>IF(F482="W",(E482-1)*100,IF(F482="L",-100,IF(F482="V",0,"")))</f>
        <v/>
      </c>
      <c r="I482">
        <f>IF(AND(A482&lt;&gt;"",F482&lt;&gt;"V",E482&gt;0),LN(E482),0)</f>
        <v/>
      </c>
      <c r="J482">
        <f>IF(OR(C482="",F482="",F482="V"),"",COUNTIFS($C$5:C482,C482,$F$5:F482,"W")+COUNTIFS($C$5:C482,C482,$F$5:F482,"L"))</f>
        <v/>
      </c>
      <c r="K482">
        <f>IF(J482="","",IF(F482="W",IF(IFERROR(INDEX($K$5:K481,MATCH(C482&amp;"#"&amp;(J482-1),$L$5:L481,0)),0)&gt;0,IFERROR(INDEX($K$5:K481,MATCH(C482&amp;"#"&amp;(J482-1),$L$5:L481,0)),0)+1,1),IF(IFERROR(INDEX($K$5:K481,MATCH(C482&amp;"#"&amp;(J482-1),$L$5:L481,0)),0)&lt;0,IFERROR(INDEX($K$5:K481,MATCH(C482&amp;"#"&amp;(J482-1),$L$5:L481,0)),0)-1,-1)))</f>
        <v/>
      </c>
      <c r="L482">
        <f>IF(J482="","",C482&amp;"#"&amp;J482)</f>
        <v/>
      </c>
    </row>
    <row r="483">
      <c r="B483" s="46" t="n"/>
      <c r="E483" s="47" t="n"/>
      <c r="G483" s="48">
        <f>IF(F483="W",(E483-1)*100,IF(F483="L",-100,IF(F483="V",0,"")))</f>
        <v/>
      </c>
      <c r="I483">
        <f>IF(AND(A483&lt;&gt;"",F483&lt;&gt;"V",E483&gt;0),LN(E483),0)</f>
        <v/>
      </c>
      <c r="J483">
        <f>IF(OR(C483="",F483="",F483="V"),"",COUNTIFS($C$5:C483,C483,$F$5:F483,"W")+COUNTIFS($C$5:C483,C483,$F$5:F483,"L"))</f>
        <v/>
      </c>
      <c r="K483">
        <f>IF(J483="","",IF(F483="W",IF(IFERROR(INDEX($K$5:K482,MATCH(C483&amp;"#"&amp;(J483-1),$L$5:L482,0)),0)&gt;0,IFERROR(INDEX($K$5:K482,MATCH(C483&amp;"#"&amp;(J483-1),$L$5:L482,0)),0)+1,1),IF(IFERROR(INDEX($K$5:K482,MATCH(C483&amp;"#"&amp;(J483-1),$L$5:L482,0)),0)&lt;0,IFERROR(INDEX($K$5:K482,MATCH(C483&amp;"#"&amp;(J483-1),$L$5:L482,0)),0)-1,-1)))</f>
        <v/>
      </c>
      <c r="L483">
        <f>IF(J483="","",C483&amp;"#"&amp;J483)</f>
        <v/>
      </c>
    </row>
    <row r="484">
      <c r="B484" s="46" t="n"/>
      <c r="E484" s="47" t="n"/>
      <c r="G484" s="48">
        <f>IF(F484="W",(E484-1)*100,IF(F484="L",-100,IF(F484="V",0,"")))</f>
        <v/>
      </c>
      <c r="I484">
        <f>IF(AND(A484&lt;&gt;"",F484&lt;&gt;"V",E484&gt;0),LN(E484),0)</f>
        <v/>
      </c>
      <c r="J484">
        <f>IF(OR(C484="",F484="",F484="V"),"",COUNTIFS($C$5:C484,C484,$F$5:F484,"W")+COUNTIFS($C$5:C484,C484,$F$5:F484,"L"))</f>
        <v/>
      </c>
      <c r="K484">
        <f>IF(J484="","",IF(F484="W",IF(IFERROR(INDEX($K$5:K483,MATCH(C484&amp;"#"&amp;(J484-1),$L$5:L483,0)),0)&gt;0,IFERROR(INDEX($K$5:K483,MATCH(C484&amp;"#"&amp;(J484-1),$L$5:L483,0)),0)+1,1),IF(IFERROR(INDEX($K$5:K483,MATCH(C484&amp;"#"&amp;(J484-1),$L$5:L483,0)),0)&lt;0,IFERROR(INDEX($K$5:K483,MATCH(C484&amp;"#"&amp;(J484-1),$L$5:L483,0)),0)-1,-1)))</f>
        <v/>
      </c>
      <c r="L484">
        <f>IF(J484="","",C484&amp;"#"&amp;J484)</f>
        <v/>
      </c>
    </row>
    <row r="485">
      <c r="B485" s="46" t="n"/>
      <c r="E485" s="47" t="n"/>
      <c r="G485" s="48">
        <f>IF(F485="W",(E485-1)*100,IF(F485="L",-100,IF(F485="V",0,"")))</f>
        <v/>
      </c>
      <c r="I485">
        <f>IF(AND(A485&lt;&gt;"",F485&lt;&gt;"V",E485&gt;0),LN(E485),0)</f>
        <v/>
      </c>
      <c r="J485">
        <f>IF(OR(C485="",F485="",F485="V"),"",COUNTIFS($C$5:C485,C485,$F$5:F485,"W")+COUNTIFS($C$5:C485,C485,$F$5:F485,"L"))</f>
        <v/>
      </c>
      <c r="K485">
        <f>IF(J485="","",IF(F485="W",IF(IFERROR(INDEX($K$5:K484,MATCH(C485&amp;"#"&amp;(J485-1),$L$5:L484,0)),0)&gt;0,IFERROR(INDEX($K$5:K484,MATCH(C485&amp;"#"&amp;(J485-1),$L$5:L484,0)),0)+1,1),IF(IFERROR(INDEX($K$5:K484,MATCH(C485&amp;"#"&amp;(J485-1),$L$5:L484,0)),0)&lt;0,IFERROR(INDEX($K$5:K484,MATCH(C485&amp;"#"&amp;(J485-1),$L$5:L484,0)),0)-1,-1)))</f>
        <v/>
      </c>
      <c r="L485">
        <f>IF(J485="","",C485&amp;"#"&amp;J485)</f>
        <v/>
      </c>
    </row>
    <row r="486">
      <c r="B486" s="46" t="n"/>
      <c r="E486" s="47" t="n"/>
      <c r="G486" s="48">
        <f>IF(F486="W",(E486-1)*100,IF(F486="L",-100,IF(F486="V",0,"")))</f>
        <v/>
      </c>
      <c r="I486">
        <f>IF(AND(A486&lt;&gt;"",F486&lt;&gt;"V",E486&gt;0),LN(E486),0)</f>
        <v/>
      </c>
      <c r="J486">
        <f>IF(OR(C486="",F486="",F486="V"),"",COUNTIFS($C$5:C486,C486,$F$5:F486,"W")+COUNTIFS($C$5:C486,C486,$F$5:F486,"L"))</f>
        <v/>
      </c>
      <c r="K486">
        <f>IF(J486="","",IF(F486="W",IF(IFERROR(INDEX($K$5:K485,MATCH(C486&amp;"#"&amp;(J486-1),$L$5:L485,0)),0)&gt;0,IFERROR(INDEX($K$5:K485,MATCH(C486&amp;"#"&amp;(J486-1),$L$5:L485,0)),0)+1,1),IF(IFERROR(INDEX($K$5:K485,MATCH(C486&amp;"#"&amp;(J486-1),$L$5:L485,0)),0)&lt;0,IFERROR(INDEX($K$5:K485,MATCH(C486&amp;"#"&amp;(J486-1),$L$5:L485,0)),0)-1,-1)))</f>
        <v/>
      </c>
      <c r="L486">
        <f>IF(J486="","",C486&amp;"#"&amp;J486)</f>
        <v/>
      </c>
    </row>
    <row r="487">
      <c r="B487" s="46" t="n"/>
      <c r="E487" s="47" t="n"/>
      <c r="G487" s="48">
        <f>IF(F487="W",(E487-1)*100,IF(F487="L",-100,IF(F487="V",0,"")))</f>
        <v/>
      </c>
      <c r="I487">
        <f>IF(AND(A487&lt;&gt;"",F487&lt;&gt;"V",E487&gt;0),LN(E487),0)</f>
        <v/>
      </c>
      <c r="J487">
        <f>IF(OR(C487="",F487="",F487="V"),"",COUNTIFS($C$5:C487,C487,$F$5:F487,"W")+COUNTIFS($C$5:C487,C487,$F$5:F487,"L"))</f>
        <v/>
      </c>
      <c r="K487">
        <f>IF(J487="","",IF(F487="W",IF(IFERROR(INDEX($K$5:K486,MATCH(C487&amp;"#"&amp;(J487-1),$L$5:L486,0)),0)&gt;0,IFERROR(INDEX($K$5:K486,MATCH(C487&amp;"#"&amp;(J487-1),$L$5:L486,0)),0)+1,1),IF(IFERROR(INDEX($K$5:K486,MATCH(C487&amp;"#"&amp;(J487-1),$L$5:L486,0)),0)&lt;0,IFERROR(INDEX($K$5:K486,MATCH(C487&amp;"#"&amp;(J487-1),$L$5:L486,0)),0)-1,-1)))</f>
        <v/>
      </c>
      <c r="L487">
        <f>IF(J487="","",C487&amp;"#"&amp;J487)</f>
        <v/>
      </c>
    </row>
    <row r="488">
      <c r="B488" s="46" t="n"/>
      <c r="E488" s="47" t="n"/>
      <c r="G488" s="48">
        <f>IF(F488="W",(E488-1)*100,IF(F488="L",-100,IF(F488="V",0,"")))</f>
        <v/>
      </c>
      <c r="I488">
        <f>IF(AND(A488&lt;&gt;"",F488&lt;&gt;"V",E488&gt;0),LN(E488),0)</f>
        <v/>
      </c>
      <c r="J488">
        <f>IF(OR(C488="",F488="",F488="V"),"",COUNTIFS($C$5:C488,C488,$F$5:F488,"W")+COUNTIFS($C$5:C488,C488,$F$5:F488,"L"))</f>
        <v/>
      </c>
      <c r="K488">
        <f>IF(J488="","",IF(F488="W",IF(IFERROR(INDEX($K$5:K487,MATCH(C488&amp;"#"&amp;(J488-1),$L$5:L487,0)),0)&gt;0,IFERROR(INDEX($K$5:K487,MATCH(C488&amp;"#"&amp;(J488-1),$L$5:L487,0)),0)+1,1),IF(IFERROR(INDEX($K$5:K487,MATCH(C488&amp;"#"&amp;(J488-1),$L$5:L487,0)),0)&lt;0,IFERROR(INDEX($K$5:K487,MATCH(C488&amp;"#"&amp;(J488-1),$L$5:L487,0)),0)-1,-1)))</f>
        <v/>
      </c>
      <c r="L488">
        <f>IF(J488="","",C488&amp;"#"&amp;J488)</f>
        <v/>
      </c>
    </row>
    <row r="489">
      <c r="B489" s="46" t="n"/>
      <c r="E489" s="47" t="n"/>
      <c r="G489" s="48">
        <f>IF(F489="W",(E489-1)*100,IF(F489="L",-100,IF(F489="V",0,"")))</f>
        <v/>
      </c>
      <c r="I489">
        <f>IF(AND(A489&lt;&gt;"",F489&lt;&gt;"V",E489&gt;0),LN(E489),0)</f>
        <v/>
      </c>
      <c r="J489">
        <f>IF(OR(C489="",F489="",F489="V"),"",COUNTIFS($C$5:C489,C489,$F$5:F489,"W")+COUNTIFS($C$5:C489,C489,$F$5:F489,"L"))</f>
        <v/>
      </c>
      <c r="K489">
        <f>IF(J489="","",IF(F489="W",IF(IFERROR(INDEX($K$5:K488,MATCH(C489&amp;"#"&amp;(J489-1),$L$5:L488,0)),0)&gt;0,IFERROR(INDEX($K$5:K488,MATCH(C489&amp;"#"&amp;(J489-1),$L$5:L488,0)),0)+1,1),IF(IFERROR(INDEX($K$5:K488,MATCH(C489&amp;"#"&amp;(J489-1),$L$5:L488,0)),0)&lt;0,IFERROR(INDEX($K$5:K488,MATCH(C489&amp;"#"&amp;(J489-1),$L$5:L488,0)),0)-1,-1)))</f>
        <v/>
      </c>
      <c r="L489">
        <f>IF(J489="","",C489&amp;"#"&amp;J489)</f>
        <v/>
      </c>
    </row>
    <row r="490">
      <c r="B490" s="46" t="n"/>
      <c r="E490" s="47" t="n"/>
      <c r="G490" s="48">
        <f>IF(F490="W",(E490-1)*100,IF(F490="L",-100,IF(F490="V",0,"")))</f>
        <v/>
      </c>
      <c r="I490">
        <f>IF(AND(A490&lt;&gt;"",F490&lt;&gt;"V",E490&gt;0),LN(E490),0)</f>
        <v/>
      </c>
      <c r="J490">
        <f>IF(OR(C490="",F490="",F490="V"),"",COUNTIFS($C$5:C490,C490,$F$5:F490,"W")+COUNTIFS($C$5:C490,C490,$F$5:F490,"L"))</f>
        <v/>
      </c>
      <c r="K490">
        <f>IF(J490="","",IF(F490="W",IF(IFERROR(INDEX($K$5:K489,MATCH(C490&amp;"#"&amp;(J490-1),$L$5:L489,0)),0)&gt;0,IFERROR(INDEX($K$5:K489,MATCH(C490&amp;"#"&amp;(J490-1),$L$5:L489,0)),0)+1,1),IF(IFERROR(INDEX($K$5:K489,MATCH(C490&amp;"#"&amp;(J490-1),$L$5:L489,0)),0)&lt;0,IFERROR(INDEX($K$5:K489,MATCH(C490&amp;"#"&amp;(J490-1),$L$5:L489,0)),0)-1,-1)))</f>
        <v/>
      </c>
      <c r="L490">
        <f>IF(J490="","",C490&amp;"#"&amp;J490)</f>
        <v/>
      </c>
    </row>
    <row r="491">
      <c r="B491" s="46" t="n"/>
      <c r="E491" s="47" t="n"/>
      <c r="G491" s="48">
        <f>IF(F491="W",(E491-1)*100,IF(F491="L",-100,IF(F491="V",0,"")))</f>
        <v/>
      </c>
      <c r="I491">
        <f>IF(AND(A491&lt;&gt;"",F491&lt;&gt;"V",E491&gt;0),LN(E491),0)</f>
        <v/>
      </c>
      <c r="J491">
        <f>IF(OR(C491="",F491="",F491="V"),"",COUNTIFS($C$5:C491,C491,$F$5:F491,"W")+COUNTIFS($C$5:C491,C491,$F$5:F491,"L"))</f>
        <v/>
      </c>
      <c r="K491">
        <f>IF(J491="","",IF(F491="W",IF(IFERROR(INDEX($K$5:K490,MATCH(C491&amp;"#"&amp;(J491-1),$L$5:L490,0)),0)&gt;0,IFERROR(INDEX($K$5:K490,MATCH(C491&amp;"#"&amp;(J491-1),$L$5:L490,0)),0)+1,1),IF(IFERROR(INDEX($K$5:K490,MATCH(C491&amp;"#"&amp;(J491-1),$L$5:L490,0)),0)&lt;0,IFERROR(INDEX($K$5:K490,MATCH(C491&amp;"#"&amp;(J491-1),$L$5:L490,0)),0)-1,-1)))</f>
        <v/>
      </c>
      <c r="L491">
        <f>IF(J491="","",C491&amp;"#"&amp;J491)</f>
        <v/>
      </c>
    </row>
    <row r="492">
      <c r="B492" s="46" t="n"/>
      <c r="E492" s="47" t="n"/>
      <c r="G492" s="48">
        <f>IF(F492="W",(E492-1)*100,IF(F492="L",-100,IF(F492="V",0,"")))</f>
        <v/>
      </c>
      <c r="I492">
        <f>IF(AND(A492&lt;&gt;"",F492&lt;&gt;"V",E492&gt;0),LN(E492),0)</f>
        <v/>
      </c>
      <c r="J492">
        <f>IF(OR(C492="",F492="",F492="V"),"",COUNTIFS($C$5:C492,C492,$F$5:F492,"W")+COUNTIFS($C$5:C492,C492,$F$5:F492,"L"))</f>
        <v/>
      </c>
      <c r="K492">
        <f>IF(J492="","",IF(F492="W",IF(IFERROR(INDEX($K$5:K491,MATCH(C492&amp;"#"&amp;(J492-1),$L$5:L491,0)),0)&gt;0,IFERROR(INDEX($K$5:K491,MATCH(C492&amp;"#"&amp;(J492-1),$L$5:L491,0)),0)+1,1),IF(IFERROR(INDEX($K$5:K491,MATCH(C492&amp;"#"&amp;(J492-1),$L$5:L491,0)),0)&lt;0,IFERROR(INDEX($K$5:K491,MATCH(C492&amp;"#"&amp;(J492-1),$L$5:L491,0)),0)-1,-1)))</f>
        <v/>
      </c>
      <c r="L492">
        <f>IF(J492="","",C492&amp;"#"&amp;J492)</f>
        <v/>
      </c>
    </row>
    <row r="493">
      <c r="B493" s="46" t="n"/>
      <c r="E493" s="47" t="n"/>
      <c r="G493" s="48">
        <f>IF(F493="W",(E493-1)*100,IF(F493="L",-100,IF(F493="V",0,"")))</f>
        <v/>
      </c>
      <c r="I493">
        <f>IF(AND(A493&lt;&gt;"",F493&lt;&gt;"V",E493&gt;0),LN(E493),0)</f>
        <v/>
      </c>
      <c r="J493">
        <f>IF(OR(C493="",F493="",F493="V"),"",COUNTIFS($C$5:C493,C493,$F$5:F493,"W")+COUNTIFS($C$5:C493,C493,$F$5:F493,"L"))</f>
        <v/>
      </c>
      <c r="K493">
        <f>IF(J493="","",IF(F493="W",IF(IFERROR(INDEX($K$5:K492,MATCH(C493&amp;"#"&amp;(J493-1),$L$5:L492,0)),0)&gt;0,IFERROR(INDEX($K$5:K492,MATCH(C493&amp;"#"&amp;(J493-1),$L$5:L492,0)),0)+1,1),IF(IFERROR(INDEX($K$5:K492,MATCH(C493&amp;"#"&amp;(J493-1),$L$5:L492,0)),0)&lt;0,IFERROR(INDEX($K$5:K492,MATCH(C493&amp;"#"&amp;(J493-1),$L$5:L492,0)),0)-1,-1)))</f>
        <v/>
      </c>
      <c r="L493">
        <f>IF(J493="","",C493&amp;"#"&amp;J493)</f>
        <v/>
      </c>
    </row>
    <row r="494">
      <c r="B494" s="46" t="n"/>
      <c r="E494" s="47" t="n"/>
      <c r="G494" s="48">
        <f>IF(F494="W",(E494-1)*100,IF(F494="L",-100,IF(F494="V",0,"")))</f>
        <v/>
      </c>
      <c r="I494">
        <f>IF(AND(A494&lt;&gt;"",F494&lt;&gt;"V",E494&gt;0),LN(E494),0)</f>
        <v/>
      </c>
      <c r="J494">
        <f>IF(OR(C494="",F494="",F494="V"),"",COUNTIFS($C$5:C494,C494,$F$5:F494,"W")+COUNTIFS($C$5:C494,C494,$F$5:F494,"L"))</f>
        <v/>
      </c>
      <c r="K494">
        <f>IF(J494="","",IF(F494="W",IF(IFERROR(INDEX($K$5:K493,MATCH(C494&amp;"#"&amp;(J494-1),$L$5:L493,0)),0)&gt;0,IFERROR(INDEX($K$5:K493,MATCH(C494&amp;"#"&amp;(J494-1),$L$5:L493,0)),0)+1,1),IF(IFERROR(INDEX($K$5:K493,MATCH(C494&amp;"#"&amp;(J494-1),$L$5:L493,0)),0)&lt;0,IFERROR(INDEX($K$5:K493,MATCH(C494&amp;"#"&amp;(J494-1),$L$5:L493,0)),0)-1,-1)))</f>
        <v/>
      </c>
      <c r="L494">
        <f>IF(J494="","",C494&amp;"#"&amp;J494)</f>
        <v/>
      </c>
    </row>
    <row r="495">
      <c r="B495" s="46" t="n"/>
      <c r="E495" s="47" t="n"/>
      <c r="G495" s="48">
        <f>IF(F495="W",(E495-1)*100,IF(F495="L",-100,IF(F495="V",0,"")))</f>
        <v/>
      </c>
      <c r="I495">
        <f>IF(AND(A495&lt;&gt;"",F495&lt;&gt;"V",E495&gt;0),LN(E495),0)</f>
        <v/>
      </c>
      <c r="J495">
        <f>IF(OR(C495="",F495="",F495="V"),"",COUNTIFS($C$5:C495,C495,$F$5:F495,"W")+COUNTIFS($C$5:C495,C495,$F$5:F495,"L"))</f>
        <v/>
      </c>
      <c r="K495">
        <f>IF(J495="","",IF(F495="W",IF(IFERROR(INDEX($K$5:K494,MATCH(C495&amp;"#"&amp;(J495-1),$L$5:L494,0)),0)&gt;0,IFERROR(INDEX($K$5:K494,MATCH(C495&amp;"#"&amp;(J495-1),$L$5:L494,0)),0)+1,1),IF(IFERROR(INDEX($K$5:K494,MATCH(C495&amp;"#"&amp;(J495-1),$L$5:L494,0)),0)&lt;0,IFERROR(INDEX($K$5:K494,MATCH(C495&amp;"#"&amp;(J495-1),$L$5:L494,0)),0)-1,-1)))</f>
        <v/>
      </c>
      <c r="L495">
        <f>IF(J495="","",C495&amp;"#"&amp;J495)</f>
        <v/>
      </c>
    </row>
    <row r="496">
      <c r="B496" s="46" t="n"/>
      <c r="E496" s="47" t="n"/>
      <c r="G496" s="48">
        <f>IF(F496="W",(E496-1)*100,IF(F496="L",-100,IF(F496="V",0,"")))</f>
        <v/>
      </c>
      <c r="I496">
        <f>IF(AND(A496&lt;&gt;"",F496&lt;&gt;"V",E496&gt;0),LN(E496),0)</f>
        <v/>
      </c>
      <c r="J496">
        <f>IF(OR(C496="",F496="",F496="V"),"",COUNTIFS($C$5:C496,C496,$F$5:F496,"W")+COUNTIFS($C$5:C496,C496,$F$5:F496,"L"))</f>
        <v/>
      </c>
      <c r="K496">
        <f>IF(J496="","",IF(F496="W",IF(IFERROR(INDEX($K$5:K495,MATCH(C496&amp;"#"&amp;(J496-1),$L$5:L495,0)),0)&gt;0,IFERROR(INDEX($K$5:K495,MATCH(C496&amp;"#"&amp;(J496-1),$L$5:L495,0)),0)+1,1),IF(IFERROR(INDEX($K$5:K495,MATCH(C496&amp;"#"&amp;(J496-1),$L$5:L495,0)),0)&lt;0,IFERROR(INDEX($K$5:K495,MATCH(C496&amp;"#"&amp;(J496-1),$L$5:L495,0)),0)-1,-1)))</f>
        <v/>
      </c>
      <c r="L496">
        <f>IF(J496="","",C496&amp;"#"&amp;J496)</f>
        <v/>
      </c>
    </row>
    <row r="497">
      <c r="B497" s="46" t="n"/>
      <c r="E497" s="47" t="n"/>
      <c r="G497" s="48">
        <f>IF(F497="W",(E497-1)*100,IF(F497="L",-100,IF(F497="V",0,"")))</f>
        <v/>
      </c>
      <c r="I497">
        <f>IF(AND(A497&lt;&gt;"",F497&lt;&gt;"V",E497&gt;0),LN(E497),0)</f>
        <v/>
      </c>
      <c r="J497">
        <f>IF(OR(C497="",F497="",F497="V"),"",COUNTIFS($C$5:C497,C497,$F$5:F497,"W")+COUNTIFS($C$5:C497,C497,$F$5:F497,"L"))</f>
        <v/>
      </c>
      <c r="K497">
        <f>IF(J497="","",IF(F497="W",IF(IFERROR(INDEX($K$5:K496,MATCH(C497&amp;"#"&amp;(J497-1),$L$5:L496,0)),0)&gt;0,IFERROR(INDEX($K$5:K496,MATCH(C497&amp;"#"&amp;(J497-1),$L$5:L496,0)),0)+1,1),IF(IFERROR(INDEX($K$5:K496,MATCH(C497&amp;"#"&amp;(J497-1),$L$5:L496,0)),0)&lt;0,IFERROR(INDEX($K$5:K496,MATCH(C497&amp;"#"&amp;(J497-1),$L$5:L496,0)),0)-1,-1)))</f>
        <v/>
      </c>
      <c r="L497">
        <f>IF(J497="","",C497&amp;"#"&amp;J497)</f>
        <v/>
      </c>
    </row>
    <row r="498">
      <c r="B498" s="46" t="n"/>
      <c r="E498" s="47" t="n"/>
      <c r="G498" s="48">
        <f>IF(F498="W",(E498-1)*100,IF(F498="L",-100,IF(F498="V",0,"")))</f>
        <v/>
      </c>
      <c r="I498">
        <f>IF(AND(A498&lt;&gt;"",F498&lt;&gt;"V",E498&gt;0),LN(E498),0)</f>
        <v/>
      </c>
      <c r="J498">
        <f>IF(OR(C498="",F498="",F498="V"),"",COUNTIFS($C$5:C498,C498,$F$5:F498,"W")+COUNTIFS($C$5:C498,C498,$F$5:F498,"L"))</f>
        <v/>
      </c>
      <c r="K498">
        <f>IF(J498="","",IF(F498="W",IF(IFERROR(INDEX($K$5:K497,MATCH(C498&amp;"#"&amp;(J498-1),$L$5:L497,0)),0)&gt;0,IFERROR(INDEX($K$5:K497,MATCH(C498&amp;"#"&amp;(J498-1),$L$5:L497,0)),0)+1,1),IF(IFERROR(INDEX($K$5:K497,MATCH(C498&amp;"#"&amp;(J498-1),$L$5:L497,0)),0)&lt;0,IFERROR(INDEX($K$5:K497,MATCH(C498&amp;"#"&amp;(J498-1),$L$5:L497,0)),0)-1,-1)))</f>
        <v/>
      </c>
      <c r="L498">
        <f>IF(J498="","",C498&amp;"#"&amp;J498)</f>
        <v/>
      </c>
    </row>
    <row r="499">
      <c r="B499" s="46" t="n"/>
      <c r="E499" s="47" t="n"/>
      <c r="G499" s="48">
        <f>IF(F499="W",(E499-1)*100,IF(F499="L",-100,IF(F499="V",0,"")))</f>
        <v/>
      </c>
      <c r="I499">
        <f>IF(AND(A499&lt;&gt;"",F499&lt;&gt;"V",E499&gt;0),LN(E499),0)</f>
        <v/>
      </c>
      <c r="J499">
        <f>IF(OR(C499="",F499="",F499="V"),"",COUNTIFS($C$5:C499,C499,$F$5:F499,"W")+COUNTIFS($C$5:C499,C499,$F$5:F499,"L"))</f>
        <v/>
      </c>
      <c r="K499">
        <f>IF(J499="","",IF(F499="W",IF(IFERROR(INDEX($K$5:K498,MATCH(C499&amp;"#"&amp;(J499-1),$L$5:L498,0)),0)&gt;0,IFERROR(INDEX($K$5:K498,MATCH(C499&amp;"#"&amp;(J499-1),$L$5:L498,0)),0)+1,1),IF(IFERROR(INDEX($K$5:K498,MATCH(C499&amp;"#"&amp;(J499-1),$L$5:L498,0)),0)&lt;0,IFERROR(INDEX($K$5:K498,MATCH(C499&amp;"#"&amp;(J499-1),$L$5:L498,0)),0)-1,-1)))</f>
        <v/>
      </c>
      <c r="L499">
        <f>IF(J499="","",C499&amp;"#"&amp;J499)</f>
        <v/>
      </c>
    </row>
    <row r="500">
      <c r="B500" s="46" t="n"/>
      <c r="E500" s="47" t="n"/>
      <c r="G500" s="48">
        <f>IF(F500="W",(E500-1)*100,IF(F500="L",-100,IF(F500="V",0,"")))</f>
        <v/>
      </c>
      <c r="I500">
        <f>IF(AND(A500&lt;&gt;"",F500&lt;&gt;"V",E500&gt;0),LN(E500),0)</f>
        <v/>
      </c>
      <c r="J500">
        <f>IF(OR(C500="",F500="",F500="V"),"",COUNTIFS($C$5:C500,C500,$F$5:F500,"W")+COUNTIFS($C$5:C500,C500,$F$5:F500,"L"))</f>
        <v/>
      </c>
      <c r="K500">
        <f>IF(J500="","",IF(F500="W",IF(IFERROR(INDEX($K$5:K499,MATCH(C500&amp;"#"&amp;(J500-1),$L$5:L499,0)),0)&gt;0,IFERROR(INDEX($K$5:K499,MATCH(C500&amp;"#"&amp;(J500-1),$L$5:L499,0)),0)+1,1),IF(IFERROR(INDEX($K$5:K499,MATCH(C500&amp;"#"&amp;(J500-1),$L$5:L499,0)),0)&lt;0,IFERROR(INDEX($K$5:K499,MATCH(C500&amp;"#"&amp;(J500-1),$L$5:L499,0)),0)-1,-1)))</f>
        <v/>
      </c>
      <c r="L500">
        <f>IF(J500="","",C500&amp;"#"&amp;J500)</f>
        <v/>
      </c>
    </row>
    <row r="501">
      <c r="B501" s="46" t="n"/>
      <c r="E501" s="47" t="n"/>
      <c r="G501" s="48">
        <f>IF(F501="W",(E501-1)*100,IF(F501="L",-100,IF(F501="V",0,"")))</f>
        <v/>
      </c>
      <c r="I501">
        <f>IF(AND(A501&lt;&gt;"",F501&lt;&gt;"V",E501&gt;0),LN(E501),0)</f>
        <v/>
      </c>
      <c r="J501">
        <f>IF(OR(C501="",F501="",F501="V"),"",COUNTIFS($C$5:C501,C501,$F$5:F501,"W")+COUNTIFS($C$5:C501,C501,$F$5:F501,"L"))</f>
        <v/>
      </c>
      <c r="K501">
        <f>IF(J501="","",IF(F501="W",IF(IFERROR(INDEX($K$5:K500,MATCH(C501&amp;"#"&amp;(J501-1),$L$5:L500,0)),0)&gt;0,IFERROR(INDEX($K$5:K500,MATCH(C501&amp;"#"&amp;(J501-1),$L$5:L500,0)),0)+1,1),IF(IFERROR(INDEX($K$5:K500,MATCH(C501&amp;"#"&amp;(J501-1),$L$5:L500,0)),0)&lt;0,IFERROR(INDEX($K$5:K500,MATCH(C501&amp;"#"&amp;(J501-1),$L$5:L500,0)),0)-1,-1)))</f>
        <v/>
      </c>
      <c r="L501">
        <f>IF(J501="","",C501&amp;"#"&amp;J501)</f>
        <v/>
      </c>
    </row>
    <row r="502">
      <c r="B502" s="46" t="n"/>
      <c r="E502" s="47" t="n"/>
      <c r="G502" s="48">
        <f>IF(F502="W",(E502-1)*100,IF(F502="L",-100,IF(F502="V",0,"")))</f>
        <v/>
      </c>
      <c r="I502">
        <f>IF(AND(A502&lt;&gt;"",F502&lt;&gt;"V",E502&gt;0),LN(E502),0)</f>
        <v/>
      </c>
      <c r="J502">
        <f>IF(OR(C502="",F502="",F502="V"),"",COUNTIFS($C$5:C502,C502,$F$5:F502,"W")+COUNTIFS($C$5:C502,C502,$F$5:F502,"L"))</f>
        <v/>
      </c>
      <c r="K502">
        <f>IF(J502="","",IF(F502="W",IF(IFERROR(INDEX($K$5:K501,MATCH(C502&amp;"#"&amp;(J502-1),$L$5:L501,0)),0)&gt;0,IFERROR(INDEX($K$5:K501,MATCH(C502&amp;"#"&amp;(J502-1),$L$5:L501,0)),0)+1,1),IF(IFERROR(INDEX($K$5:K501,MATCH(C502&amp;"#"&amp;(J502-1),$L$5:L501,0)),0)&lt;0,IFERROR(INDEX($K$5:K501,MATCH(C502&amp;"#"&amp;(J502-1),$L$5:L501,0)),0)-1,-1)))</f>
        <v/>
      </c>
      <c r="L502">
        <f>IF(J502="","",C502&amp;"#"&amp;J502)</f>
        <v/>
      </c>
    </row>
    <row r="503">
      <c r="B503" s="46" t="n"/>
      <c r="E503" s="47" t="n"/>
      <c r="G503" s="48">
        <f>IF(F503="W",(E503-1)*100,IF(F503="L",-100,IF(F503="V",0,"")))</f>
        <v/>
      </c>
      <c r="I503">
        <f>IF(AND(A503&lt;&gt;"",F503&lt;&gt;"V",E503&gt;0),LN(E503),0)</f>
        <v/>
      </c>
      <c r="J503">
        <f>IF(OR(C503="",F503="",F503="V"),"",COUNTIFS($C$5:C503,C503,$F$5:F503,"W")+COUNTIFS($C$5:C503,C503,$F$5:F503,"L"))</f>
        <v/>
      </c>
      <c r="K503">
        <f>IF(J503="","",IF(F503="W",IF(IFERROR(INDEX($K$5:K502,MATCH(C503&amp;"#"&amp;(J503-1),$L$5:L502,0)),0)&gt;0,IFERROR(INDEX($K$5:K502,MATCH(C503&amp;"#"&amp;(J503-1),$L$5:L502,0)),0)+1,1),IF(IFERROR(INDEX($K$5:K502,MATCH(C503&amp;"#"&amp;(J503-1),$L$5:L502,0)),0)&lt;0,IFERROR(INDEX($K$5:K502,MATCH(C503&amp;"#"&amp;(J503-1),$L$5:L502,0)),0)-1,-1)))</f>
        <v/>
      </c>
      <c r="L503">
        <f>IF(J503="","",C503&amp;"#"&amp;J503)</f>
        <v/>
      </c>
    </row>
    <row r="504">
      <c r="B504" s="46" t="n"/>
      <c r="E504" s="47" t="n"/>
      <c r="G504" s="48">
        <f>IF(F504="W",(E504-1)*100,IF(F504="L",-100,IF(F504="V",0,"")))</f>
        <v/>
      </c>
      <c r="I504">
        <f>IF(AND(A504&lt;&gt;"",F504&lt;&gt;"V",E504&gt;0),LN(E504),0)</f>
        <v/>
      </c>
      <c r="J504">
        <f>IF(OR(C504="",F504="",F504="V"),"",COUNTIFS($C$5:C504,C504,$F$5:F504,"W")+COUNTIFS($C$5:C504,C504,$F$5:F504,"L"))</f>
        <v/>
      </c>
      <c r="K504">
        <f>IF(J504="","",IF(F504="W",IF(IFERROR(INDEX($K$5:K503,MATCH(C504&amp;"#"&amp;(J504-1),$L$5:L503,0)),0)&gt;0,IFERROR(INDEX($K$5:K503,MATCH(C504&amp;"#"&amp;(J504-1),$L$5:L503,0)),0)+1,1),IF(IFERROR(INDEX($K$5:K503,MATCH(C504&amp;"#"&amp;(J504-1),$L$5:L503,0)),0)&lt;0,IFERROR(INDEX($K$5:K503,MATCH(C504&amp;"#"&amp;(J504-1),$L$5:L503,0)),0)-1,-1)))</f>
        <v/>
      </c>
      <c r="L504">
        <f>IF(J504="","",C504&amp;"#"&amp;J504)</f>
        <v/>
      </c>
    </row>
  </sheetData>
  <conditionalFormatting sqref="F5:F504">
    <cfRule type="cellIs" priority="1" operator="equal" dxfId="0">
      <formula>"W"</formula>
    </cfRule>
    <cfRule type="cellIs" priority="2" operator="equal" dxfId="1">
      <formula>"L"</formula>
    </cfRule>
    <cfRule type="cellIs" priority="3" operator="equal" dxfId="2">
      <formula>"V"</formula>
    </cfRule>
  </conditionalFormatting>
  <dataValidations count="2">
    <dataValidation sqref="C5:C504" showDropDown="0" showInputMessage="0" showErrorMessage="0" allowBlank="1" type="list">
      <formula1>=Setup!$A$12:$A$31</formula1>
    </dataValidation>
    <dataValidation sqref="F5:F504" showDropDown="0" showInputMessage="0" showErrorMessage="1" allowBlank="1" error="W, L or V" type="list">
      <formula1>"W,L,V"</formula1>
    </dataValidation>
  </dataValidations>
  <hyperlinks>
    <hyperlink xmlns:r="http://schemas.openxmlformats.org/officeDocument/2006/relationships" ref="A3" r:id="rId1"/>
  </hyperlinks>
  <pageMargins left="0.75" right="0.75" top="1" bottom="1" header="0.5" footer="0.5"/>
  <legacyDrawing xmlns:r="http://schemas.openxmlformats.org/officeDocument/2006/relationships" r:id="anysvml"/>
</worksheet>
</file>

<file path=xl/worksheets/sheet5.xml><?xml version="1.0" encoding="utf-8"?>
<worksheet xmlns="http://schemas.openxmlformats.org/spreadsheetml/2006/main">
  <sheetPr>
    <tabColor rgb="002F6B3A"/>
    <outlinePr summaryBelow="1" summaryRight="1"/>
    <pageSetUpPr/>
  </sheetPr>
  <dimension ref="A1:AQ2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4.2" customWidth="1" min="2" max="2"/>
    <col width="4.2" customWidth="1" min="3" max="3"/>
    <col width="4.2" customWidth="1" min="4" max="4"/>
    <col width="4.2" customWidth="1" min="5" max="5"/>
    <col width="4.2" customWidth="1" min="6" max="6"/>
    <col width="4.2" customWidth="1" min="7" max="7"/>
    <col width="4.2" customWidth="1" min="8" max="8"/>
    <col width="4.2" customWidth="1" min="9" max="9"/>
    <col width="4.2" customWidth="1" min="10" max="10"/>
    <col width="4.2" customWidth="1" min="11" max="11"/>
    <col width="4.2" customWidth="1" min="12" max="12"/>
    <col width="4.2" customWidth="1" min="13" max="13"/>
    <col width="4.2" customWidth="1" min="14" max="14"/>
    <col width="4.2" customWidth="1" min="15" max="15"/>
    <col width="4.2" customWidth="1" min="16" max="16"/>
    <col width="4.2" customWidth="1" min="17" max="17"/>
    <col width="4.2" customWidth="1" min="18" max="18"/>
    <col width="4.2" customWidth="1" min="19" max="19"/>
    <col width="4.2" customWidth="1" min="20" max="20"/>
    <col width="4.2" customWidth="1" min="21" max="21"/>
    <col width="4.2" customWidth="1" min="22" max="22"/>
    <col width="4.2" customWidth="1" min="23" max="23"/>
    <col width="4.2" customWidth="1" min="24" max="24"/>
    <col width="4.2" customWidth="1" min="25" max="25"/>
    <col width="4.2" customWidth="1" min="26" max="26"/>
    <col width="4.2" customWidth="1" min="27" max="27"/>
    <col width="4.2" customWidth="1" min="28" max="28"/>
    <col width="4.2" customWidth="1" min="29" max="29"/>
    <col width="4.2" customWidth="1" min="30" max="30"/>
    <col width="4.2" customWidth="1" min="31" max="31"/>
    <col width="4.2" customWidth="1" min="32" max="32"/>
    <col width="4.2" customWidth="1" min="33" max="33"/>
    <col width="4.2" customWidth="1" min="34" max="34"/>
    <col width="4.2" customWidth="1" min="35" max="35"/>
    <col width="4.2" customWidth="1" min="36" max="36"/>
    <col width="4.2" customWidth="1" min="37" max="37"/>
    <col width="4.2" customWidth="1" min="38" max="38"/>
    <col width="4.2" customWidth="1" min="39" max="39"/>
    <col width="4.2" customWidth="1" min="40" max="40"/>
    <col width="4.2" customWidth="1" min="41" max="41"/>
    <col width="12" customWidth="1" min="42" max="42"/>
    <col width="12" customWidth="1" min="43" max="43"/>
  </cols>
  <sheetData>
    <row r="1" ht="28" customHeight="1">
      <c r="A1" s="1" t="inlineStr">
        <is>
          <t>Dues</t>
        </is>
      </c>
    </row>
    <row r="2">
      <c r="A2" s="2" t="inlineStr">
        <is>
          <t>Put a y in a punter's cell when they've paid that round. Rounds across, punters down.</t>
        </is>
      </c>
    </row>
    <row r="3">
      <c r="A3" s="3" t="inlineStr">
        <is>
          <t>Punters Ledger  ·  puntersledger.com</t>
        </is>
      </c>
    </row>
    <row r="4">
      <c r="A4" s="49" t="inlineStr">
        <is>
          <t>Punter</t>
        </is>
      </c>
      <c r="B4" s="50" t="n">
        <v>1</v>
      </c>
      <c r="C4" s="50" t="n">
        <v>2</v>
      </c>
      <c r="D4" s="50" t="n">
        <v>3</v>
      </c>
      <c r="E4" s="50" t="n">
        <v>4</v>
      </c>
      <c r="F4" s="50" t="n">
        <v>5</v>
      </c>
      <c r="G4" s="50" t="n">
        <v>6</v>
      </c>
      <c r="H4" s="50" t="n">
        <v>7</v>
      </c>
      <c r="I4" s="50" t="n">
        <v>8</v>
      </c>
      <c r="J4" s="50" t="n">
        <v>9</v>
      </c>
      <c r="K4" s="50" t="n">
        <v>10</v>
      </c>
      <c r="L4" s="50" t="n">
        <v>11</v>
      </c>
      <c r="M4" s="50" t="n">
        <v>12</v>
      </c>
      <c r="N4" s="50" t="n">
        <v>13</v>
      </c>
      <c r="O4" s="50" t="n">
        <v>14</v>
      </c>
      <c r="P4" s="50" t="n">
        <v>15</v>
      </c>
      <c r="Q4" s="50" t="n">
        <v>16</v>
      </c>
      <c r="R4" s="50" t="n">
        <v>17</v>
      </c>
      <c r="S4" s="50" t="n">
        <v>18</v>
      </c>
      <c r="T4" s="50" t="n">
        <v>19</v>
      </c>
      <c r="U4" s="50" t="n">
        <v>20</v>
      </c>
      <c r="V4" s="50" t="n">
        <v>21</v>
      </c>
      <c r="W4" s="50" t="n">
        <v>22</v>
      </c>
      <c r="X4" s="50" t="n">
        <v>23</v>
      </c>
      <c r="Y4" s="50" t="n">
        <v>24</v>
      </c>
      <c r="Z4" s="50" t="n">
        <v>25</v>
      </c>
      <c r="AA4" s="50" t="n">
        <v>26</v>
      </c>
      <c r="AB4" s="50" t="n">
        <v>27</v>
      </c>
      <c r="AC4" s="50" t="n">
        <v>28</v>
      </c>
      <c r="AD4" s="50" t="n">
        <v>29</v>
      </c>
      <c r="AE4" s="50" t="n">
        <v>30</v>
      </c>
      <c r="AF4" s="50" t="n">
        <v>31</v>
      </c>
      <c r="AG4" s="50" t="n">
        <v>32</v>
      </c>
      <c r="AH4" s="50" t="n">
        <v>33</v>
      </c>
      <c r="AI4" s="50" t="n">
        <v>34</v>
      </c>
      <c r="AJ4" s="50" t="n">
        <v>35</v>
      </c>
      <c r="AK4" s="50" t="n">
        <v>36</v>
      </c>
      <c r="AL4" s="50" t="n">
        <v>37</v>
      </c>
      <c r="AM4" s="50" t="n">
        <v>38</v>
      </c>
      <c r="AN4" s="50" t="n">
        <v>39</v>
      </c>
      <c r="AO4" s="50" t="n">
        <v>40</v>
      </c>
      <c r="AP4" s="49" t="inlineStr">
        <is>
          <t>Rounds paid</t>
        </is>
      </c>
      <c r="AQ4" s="49" t="inlineStr">
        <is>
          <t>Paid ($)</t>
        </is>
      </c>
    </row>
    <row r="5">
      <c r="A5" s="35">
        <f>IF(Setup!$A$12="","",Setup!$A$12)</f>
        <v/>
      </c>
      <c r="B5" s="51" t="inlineStr">
        <is>
          <t>y</t>
        </is>
      </c>
      <c r="C5" s="51" t="inlineStr">
        <is>
          <t>y</t>
        </is>
      </c>
      <c r="D5" s="51" t="inlineStr">
        <is>
          <t>y</t>
        </is>
      </c>
      <c r="E5" s="51" t="inlineStr">
        <is>
          <t>y</t>
        </is>
      </c>
      <c r="F5" s="51" t="inlineStr">
        <is>
          <t>y</t>
        </is>
      </c>
      <c r="G5" s="51" t="inlineStr">
        <is>
          <t>y</t>
        </is>
      </c>
      <c r="H5" s="51" t="inlineStr">
        <is>
          <t>y</t>
        </is>
      </c>
      <c r="I5" s="51" t="n"/>
      <c r="J5" s="51" t="n"/>
      <c r="K5" s="51" t="n"/>
      <c r="L5" s="51" t="n"/>
      <c r="M5" s="51" t="n"/>
      <c r="N5" s="51" t="n"/>
      <c r="O5" s="51" t="n"/>
      <c r="P5" s="51" t="n"/>
      <c r="Q5" s="51" t="n"/>
      <c r="R5" s="51" t="n"/>
      <c r="S5" s="51" t="n"/>
      <c r="T5" s="51" t="n"/>
      <c r="U5" s="51" t="n"/>
      <c r="V5" s="51" t="n"/>
      <c r="W5" s="51" t="n"/>
      <c r="X5" s="51" t="n"/>
      <c r="Y5" s="51" t="n"/>
      <c r="Z5" s="51" t="n"/>
      <c r="AA5" s="51" t="n"/>
      <c r="AB5" s="51" t="n"/>
      <c r="AC5" s="51" t="n"/>
      <c r="AD5" s="51" t="n"/>
      <c r="AE5" s="51" t="n"/>
      <c r="AF5" s="51" t="n"/>
      <c r="AG5" s="51" t="n"/>
      <c r="AH5" s="51" t="n"/>
      <c r="AI5" s="51" t="n"/>
      <c r="AJ5" s="51" t="n"/>
      <c r="AK5" s="51" t="n"/>
      <c r="AL5" s="51" t="n"/>
      <c r="AM5" s="51" t="n"/>
      <c r="AN5" s="51" t="n"/>
      <c r="AO5" s="51" t="n"/>
      <c r="AP5" s="34">
        <f>IF(A5="","",COUNTIF($B5:$AO5,"y"))</f>
        <v/>
      </c>
      <c r="AQ5" s="52">
        <f>IF(A5="","",AP5*Setup!$B$5)</f>
        <v/>
      </c>
    </row>
    <row r="6">
      <c r="A6" s="35">
        <f>IF(Setup!$A$13="","",Setup!$A$13)</f>
        <v/>
      </c>
      <c r="B6" s="51" t="inlineStr">
        <is>
          <t>y</t>
        </is>
      </c>
      <c r="C6" s="51" t="inlineStr">
        <is>
          <t>y</t>
        </is>
      </c>
      <c r="D6" s="51" t="inlineStr">
        <is>
          <t>y</t>
        </is>
      </c>
      <c r="E6" s="51" t="n"/>
      <c r="F6" s="51" t="inlineStr">
        <is>
          <t>y</t>
        </is>
      </c>
      <c r="G6" s="51" t="inlineStr">
        <is>
          <t>y</t>
        </is>
      </c>
      <c r="H6" s="51" t="inlineStr">
        <is>
          <t>y</t>
        </is>
      </c>
      <c r="I6" s="51" t="n"/>
      <c r="J6" s="51" t="n"/>
      <c r="K6" s="51" t="n"/>
      <c r="L6" s="51" t="n"/>
      <c r="M6" s="51" t="n"/>
      <c r="N6" s="51" t="n"/>
      <c r="O6" s="51" t="n"/>
      <c r="P6" s="51" t="n"/>
      <c r="Q6" s="51" t="n"/>
      <c r="R6" s="51" t="n"/>
      <c r="S6" s="51" t="n"/>
      <c r="T6" s="51" t="n"/>
      <c r="U6" s="51" t="n"/>
      <c r="V6" s="51" t="n"/>
      <c r="W6" s="51" t="n"/>
      <c r="X6" s="51" t="n"/>
      <c r="Y6" s="51" t="n"/>
      <c r="Z6" s="51" t="n"/>
      <c r="AA6" s="51" t="n"/>
      <c r="AB6" s="51" t="n"/>
      <c r="AC6" s="51" t="n"/>
      <c r="AD6" s="51" t="n"/>
      <c r="AE6" s="51" t="n"/>
      <c r="AF6" s="51" t="n"/>
      <c r="AG6" s="51" t="n"/>
      <c r="AH6" s="51" t="n"/>
      <c r="AI6" s="51" t="n"/>
      <c r="AJ6" s="51" t="n"/>
      <c r="AK6" s="51" t="n"/>
      <c r="AL6" s="51" t="n"/>
      <c r="AM6" s="51" t="n"/>
      <c r="AN6" s="51" t="n"/>
      <c r="AO6" s="51" t="n"/>
      <c r="AP6" s="34">
        <f>IF(A6="","",COUNTIF($B6:$AO6,"y"))</f>
        <v/>
      </c>
      <c r="AQ6" s="52">
        <f>IF(A6="","",AP6*Setup!$B$5)</f>
        <v/>
      </c>
    </row>
    <row r="7">
      <c r="A7" s="35">
        <f>IF(Setup!$A$14="","",Setup!$A$14)</f>
        <v/>
      </c>
      <c r="B7" s="51" t="inlineStr">
        <is>
          <t>y</t>
        </is>
      </c>
      <c r="C7" s="51" t="n"/>
      <c r="D7" s="51" t="inlineStr">
        <is>
          <t>y</t>
        </is>
      </c>
      <c r="E7" s="51" t="inlineStr">
        <is>
          <t>y</t>
        </is>
      </c>
      <c r="F7" s="51" t="inlineStr">
        <is>
          <t>y</t>
        </is>
      </c>
      <c r="G7" s="51" t="inlineStr">
        <is>
          <t>y</t>
        </is>
      </c>
      <c r="H7" s="51" t="inlineStr">
        <is>
          <t>y</t>
        </is>
      </c>
      <c r="I7" s="51" t="n"/>
      <c r="J7" s="51" t="n"/>
      <c r="K7" s="51" t="n"/>
      <c r="L7" s="51" t="n"/>
      <c r="M7" s="51" t="n"/>
      <c r="N7" s="51" t="n"/>
      <c r="O7" s="51" t="n"/>
      <c r="P7" s="51" t="n"/>
      <c r="Q7" s="51" t="n"/>
      <c r="R7" s="51" t="n"/>
      <c r="S7" s="51" t="n"/>
      <c r="T7" s="51" t="n"/>
      <c r="U7" s="51" t="n"/>
      <c r="V7" s="51" t="n"/>
      <c r="W7" s="51" t="n"/>
      <c r="X7" s="51" t="n"/>
      <c r="Y7" s="51" t="n"/>
      <c r="Z7" s="51" t="n"/>
      <c r="AA7" s="51" t="n"/>
      <c r="AB7" s="51" t="n"/>
      <c r="AC7" s="51" t="n"/>
      <c r="AD7" s="51" t="n"/>
      <c r="AE7" s="51" t="n"/>
      <c r="AF7" s="51" t="n"/>
      <c r="AG7" s="51" t="n"/>
      <c r="AH7" s="51" t="n"/>
      <c r="AI7" s="51" t="n"/>
      <c r="AJ7" s="51" t="n"/>
      <c r="AK7" s="51" t="n"/>
      <c r="AL7" s="51" t="n"/>
      <c r="AM7" s="51" t="n"/>
      <c r="AN7" s="51" t="n"/>
      <c r="AO7" s="51" t="n"/>
      <c r="AP7" s="34">
        <f>IF(A7="","",COUNTIF($B7:$AO7,"y"))</f>
        <v/>
      </c>
      <c r="AQ7" s="52">
        <f>IF(A7="","",AP7*Setup!$B$5)</f>
        <v/>
      </c>
    </row>
    <row r="8">
      <c r="A8" s="35">
        <f>IF(Setup!$A$15="","",Setup!$A$15)</f>
        <v/>
      </c>
      <c r="B8" s="51" t="inlineStr">
        <is>
          <t>y</t>
        </is>
      </c>
      <c r="C8" s="51" t="inlineStr">
        <is>
          <t>y</t>
        </is>
      </c>
      <c r="D8" s="51" t="inlineStr">
        <is>
          <t>y</t>
        </is>
      </c>
      <c r="E8" s="51" t="inlineStr">
        <is>
          <t>y</t>
        </is>
      </c>
      <c r="F8" s="51" t="inlineStr">
        <is>
          <t>y</t>
        </is>
      </c>
      <c r="G8" s="51" t="inlineStr">
        <is>
          <t>y</t>
        </is>
      </c>
      <c r="H8" s="51" t="n"/>
      <c r="I8" s="51" t="n"/>
      <c r="J8" s="51" t="n"/>
      <c r="K8" s="51" t="n"/>
      <c r="L8" s="51" t="n"/>
      <c r="M8" s="51" t="n"/>
      <c r="N8" s="51" t="n"/>
      <c r="O8" s="51" t="n"/>
      <c r="P8" s="51" t="n"/>
      <c r="Q8" s="51" t="n"/>
      <c r="R8" s="51" t="n"/>
      <c r="S8" s="51" t="n"/>
      <c r="T8" s="51" t="n"/>
      <c r="U8" s="51" t="n"/>
      <c r="V8" s="51" t="n"/>
      <c r="W8" s="51" t="n"/>
      <c r="X8" s="51" t="n"/>
      <c r="Y8" s="51" t="n"/>
      <c r="Z8" s="51" t="n"/>
      <c r="AA8" s="51" t="n"/>
      <c r="AB8" s="51" t="n"/>
      <c r="AC8" s="51" t="n"/>
      <c r="AD8" s="51" t="n"/>
      <c r="AE8" s="51" t="n"/>
      <c r="AF8" s="51" t="n"/>
      <c r="AG8" s="51" t="n"/>
      <c r="AH8" s="51" t="n"/>
      <c r="AI8" s="51" t="n"/>
      <c r="AJ8" s="51" t="n"/>
      <c r="AK8" s="51" t="n"/>
      <c r="AL8" s="51" t="n"/>
      <c r="AM8" s="51" t="n"/>
      <c r="AN8" s="51" t="n"/>
      <c r="AO8" s="51" t="n"/>
      <c r="AP8" s="34">
        <f>IF(A8="","",COUNTIF($B8:$AO8,"y"))</f>
        <v/>
      </c>
      <c r="AQ8" s="52">
        <f>IF(A8="","",AP8*Setup!$B$5)</f>
        <v/>
      </c>
    </row>
    <row r="9">
      <c r="A9" s="35">
        <f>IF(Setup!$A$16="","",Setup!$A$16)</f>
        <v/>
      </c>
      <c r="B9" s="51" t="inlineStr">
        <is>
          <t>y</t>
        </is>
      </c>
      <c r="C9" s="51" t="inlineStr">
        <is>
          <t>y</t>
        </is>
      </c>
      <c r="D9" s="51" t="inlineStr">
        <is>
          <t>y</t>
        </is>
      </c>
      <c r="E9" s="51" t="inlineStr">
        <is>
          <t>y</t>
        </is>
      </c>
      <c r="F9" s="51" t="inlineStr">
        <is>
          <t>y</t>
        </is>
      </c>
      <c r="G9" s="51" t="n"/>
      <c r="H9" s="51" t="inlineStr">
        <is>
          <t>y</t>
        </is>
      </c>
      <c r="I9" s="51" t="n"/>
      <c r="J9" s="51" t="n"/>
      <c r="K9" s="51" t="n"/>
      <c r="L9" s="51" t="n"/>
      <c r="M9" s="51" t="n"/>
      <c r="N9" s="51" t="n"/>
      <c r="O9" s="51" t="n"/>
      <c r="P9" s="51" t="n"/>
      <c r="Q9" s="51" t="n"/>
      <c r="R9" s="51" t="n"/>
      <c r="S9" s="51" t="n"/>
      <c r="T9" s="51" t="n"/>
      <c r="U9" s="51" t="n"/>
      <c r="V9" s="51" t="n"/>
      <c r="W9" s="51" t="n"/>
      <c r="X9" s="51" t="n"/>
      <c r="Y9" s="51" t="n"/>
      <c r="Z9" s="51" t="n"/>
      <c r="AA9" s="51" t="n"/>
      <c r="AB9" s="51" t="n"/>
      <c r="AC9" s="51" t="n"/>
      <c r="AD9" s="51" t="n"/>
      <c r="AE9" s="51" t="n"/>
      <c r="AF9" s="51" t="n"/>
      <c r="AG9" s="51" t="n"/>
      <c r="AH9" s="51" t="n"/>
      <c r="AI9" s="51" t="n"/>
      <c r="AJ9" s="51" t="n"/>
      <c r="AK9" s="51" t="n"/>
      <c r="AL9" s="51" t="n"/>
      <c r="AM9" s="51" t="n"/>
      <c r="AN9" s="51" t="n"/>
      <c r="AO9" s="51" t="n"/>
      <c r="AP9" s="34">
        <f>IF(A9="","",COUNTIF($B9:$AO9,"y"))</f>
        <v/>
      </c>
      <c r="AQ9" s="52">
        <f>IF(A9="","",AP9*Setup!$B$5)</f>
        <v/>
      </c>
    </row>
    <row r="10">
      <c r="A10" s="35">
        <f>IF(Setup!$A$17="","",Setup!$A$17)</f>
        <v/>
      </c>
      <c r="B10" s="51" t="inlineStr">
        <is>
          <t>y</t>
        </is>
      </c>
      <c r="C10" s="51" t="inlineStr">
        <is>
          <t>y</t>
        </is>
      </c>
      <c r="D10" s="51" t="inlineStr">
        <is>
          <t>y</t>
        </is>
      </c>
      <c r="E10" s="51" t="inlineStr">
        <is>
          <t>y</t>
        </is>
      </c>
      <c r="F10" s="51" t="inlineStr">
        <is>
          <t>y</t>
        </is>
      </c>
      <c r="G10" s="51" t="inlineStr">
        <is>
          <t>y</t>
        </is>
      </c>
      <c r="H10" s="51" t="n"/>
      <c r="I10" s="51" t="n"/>
      <c r="J10" s="51" t="n"/>
      <c r="K10" s="51" t="n"/>
      <c r="L10" s="51" t="n"/>
      <c r="M10" s="51" t="n"/>
      <c r="N10" s="51" t="n"/>
      <c r="O10" s="51" t="n"/>
      <c r="P10" s="51" t="n"/>
      <c r="Q10" s="51" t="n"/>
      <c r="R10" s="51" t="n"/>
      <c r="S10" s="51" t="n"/>
      <c r="T10" s="51" t="n"/>
      <c r="U10" s="51" t="n"/>
      <c r="V10" s="51" t="n"/>
      <c r="W10" s="51" t="n"/>
      <c r="X10" s="51" t="n"/>
      <c r="Y10" s="51" t="n"/>
      <c r="Z10" s="51" t="n"/>
      <c r="AA10" s="51" t="n"/>
      <c r="AB10" s="51" t="n"/>
      <c r="AC10" s="51" t="n"/>
      <c r="AD10" s="51" t="n"/>
      <c r="AE10" s="51" t="n"/>
      <c r="AF10" s="51" t="n"/>
      <c r="AG10" s="51" t="n"/>
      <c r="AH10" s="51" t="n"/>
      <c r="AI10" s="51" t="n"/>
      <c r="AJ10" s="51" t="n"/>
      <c r="AK10" s="51" t="n"/>
      <c r="AL10" s="51" t="n"/>
      <c r="AM10" s="51" t="n"/>
      <c r="AN10" s="51" t="n"/>
      <c r="AO10" s="51" t="n"/>
      <c r="AP10" s="34">
        <f>IF(A10="","",COUNTIF($B10:$AO10,"y"))</f>
        <v/>
      </c>
      <c r="AQ10" s="52">
        <f>IF(A10="","",AP10*Setup!$B$5)</f>
        <v/>
      </c>
    </row>
    <row r="11">
      <c r="A11" s="35">
        <f>IF(Setup!$A$18="","",Setup!$A$18)</f>
        <v/>
      </c>
      <c r="B11" s="51" t="n"/>
      <c r="C11" s="51" t="n"/>
      <c r="D11" s="51" t="n"/>
      <c r="E11" s="51" t="n"/>
      <c r="F11" s="51" t="n"/>
      <c r="G11" s="51" t="n"/>
      <c r="H11" s="51" t="n"/>
      <c r="I11" s="51" t="n"/>
      <c r="J11" s="51" t="n"/>
      <c r="K11" s="51" t="n"/>
      <c r="L11" s="51" t="n"/>
      <c r="M11" s="51" t="n"/>
      <c r="N11" s="51" t="n"/>
      <c r="O11" s="51" t="n"/>
      <c r="P11" s="51" t="n"/>
      <c r="Q11" s="51" t="n"/>
      <c r="R11" s="51" t="n"/>
      <c r="S11" s="51" t="n"/>
      <c r="T11" s="51" t="n"/>
      <c r="U11" s="51" t="n"/>
      <c r="V11" s="51" t="n"/>
      <c r="W11" s="51" t="n"/>
      <c r="X11" s="51" t="n"/>
      <c r="Y11" s="51" t="n"/>
      <c r="Z11" s="51" t="n"/>
      <c r="AA11" s="51" t="n"/>
      <c r="AB11" s="51" t="n"/>
      <c r="AC11" s="51" t="n"/>
      <c r="AD11" s="51" t="n"/>
      <c r="AE11" s="51" t="n"/>
      <c r="AF11" s="51" t="n"/>
      <c r="AG11" s="51" t="n"/>
      <c r="AH11" s="51" t="n"/>
      <c r="AI11" s="51" t="n"/>
      <c r="AJ11" s="51" t="n"/>
      <c r="AK11" s="51" t="n"/>
      <c r="AL11" s="51" t="n"/>
      <c r="AM11" s="51" t="n"/>
      <c r="AN11" s="51" t="n"/>
      <c r="AO11" s="51" t="n"/>
      <c r="AP11" s="34">
        <f>IF(A11="","",COUNTIF($B11:$AO11,"y"))</f>
        <v/>
      </c>
      <c r="AQ11" s="52">
        <f>IF(A11="","",AP11*Setup!$B$5)</f>
        <v/>
      </c>
    </row>
    <row r="12">
      <c r="A12" s="35">
        <f>IF(Setup!$A$19="","",Setup!$A$19)</f>
        <v/>
      </c>
      <c r="B12" s="51" t="n"/>
      <c r="C12" s="51" t="n"/>
      <c r="D12" s="51" t="n"/>
      <c r="E12" s="51" t="n"/>
      <c r="F12" s="51" t="n"/>
      <c r="G12" s="51" t="n"/>
      <c r="H12" s="51" t="n"/>
      <c r="I12" s="51" t="n"/>
      <c r="J12" s="51" t="n"/>
      <c r="K12" s="51" t="n"/>
      <c r="L12" s="51" t="n"/>
      <c r="M12" s="51" t="n"/>
      <c r="N12" s="51" t="n"/>
      <c r="O12" s="51" t="n"/>
      <c r="P12" s="51" t="n"/>
      <c r="Q12" s="51" t="n"/>
      <c r="R12" s="51" t="n"/>
      <c r="S12" s="51" t="n"/>
      <c r="T12" s="51" t="n"/>
      <c r="U12" s="51" t="n"/>
      <c r="V12" s="51" t="n"/>
      <c r="W12" s="51" t="n"/>
      <c r="X12" s="51" t="n"/>
      <c r="Y12" s="51" t="n"/>
      <c r="Z12" s="51" t="n"/>
      <c r="AA12" s="51" t="n"/>
      <c r="AB12" s="51" t="n"/>
      <c r="AC12" s="51" t="n"/>
      <c r="AD12" s="51" t="n"/>
      <c r="AE12" s="51" t="n"/>
      <c r="AF12" s="51" t="n"/>
      <c r="AG12" s="51" t="n"/>
      <c r="AH12" s="51" t="n"/>
      <c r="AI12" s="51" t="n"/>
      <c r="AJ12" s="51" t="n"/>
      <c r="AK12" s="51" t="n"/>
      <c r="AL12" s="51" t="n"/>
      <c r="AM12" s="51" t="n"/>
      <c r="AN12" s="51" t="n"/>
      <c r="AO12" s="51" t="n"/>
      <c r="AP12" s="34">
        <f>IF(A12="","",COUNTIF($B12:$AO12,"y"))</f>
        <v/>
      </c>
      <c r="AQ12" s="52">
        <f>IF(A12="","",AP12*Setup!$B$5)</f>
        <v/>
      </c>
    </row>
    <row r="13">
      <c r="A13" s="35">
        <f>IF(Setup!$A$20="","",Setup!$A$20)</f>
        <v/>
      </c>
      <c r="B13" s="51" t="n"/>
      <c r="C13" s="51" t="n"/>
      <c r="D13" s="51" t="n"/>
      <c r="E13" s="51" t="n"/>
      <c r="F13" s="51" t="n"/>
      <c r="G13" s="51" t="n"/>
      <c r="H13" s="51" t="n"/>
      <c r="I13" s="51" t="n"/>
      <c r="J13" s="51" t="n"/>
      <c r="K13" s="51" t="n"/>
      <c r="L13" s="51" t="n"/>
      <c r="M13" s="51" t="n"/>
      <c r="N13" s="51" t="n"/>
      <c r="O13" s="51" t="n"/>
      <c r="P13" s="51" t="n"/>
      <c r="Q13" s="51" t="n"/>
      <c r="R13" s="51" t="n"/>
      <c r="S13" s="51" t="n"/>
      <c r="T13" s="51" t="n"/>
      <c r="U13" s="51" t="n"/>
      <c r="V13" s="51" t="n"/>
      <c r="W13" s="51" t="n"/>
      <c r="X13" s="51" t="n"/>
      <c r="Y13" s="51" t="n"/>
      <c r="Z13" s="51" t="n"/>
      <c r="AA13" s="51" t="n"/>
      <c r="AB13" s="51" t="n"/>
      <c r="AC13" s="51" t="n"/>
      <c r="AD13" s="51" t="n"/>
      <c r="AE13" s="51" t="n"/>
      <c r="AF13" s="51" t="n"/>
      <c r="AG13" s="51" t="n"/>
      <c r="AH13" s="51" t="n"/>
      <c r="AI13" s="51" t="n"/>
      <c r="AJ13" s="51" t="n"/>
      <c r="AK13" s="51" t="n"/>
      <c r="AL13" s="51" t="n"/>
      <c r="AM13" s="51" t="n"/>
      <c r="AN13" s="51" t="n"/>
      <c r="AO13" s="51" t="n"/>
      <c r="AP13" s="34">
        <f>IF(A13="","",COUNTIF($B13:$AO13,"y"))</f>
        <v/>
      </c>
      <c r="AQ13" s="52">
        <f>IF(A13="","",AP13*Setup!$B$5)</f>
        <v/>
      </c>
    </row>
    <row r="14">
      <c r="A14" s="35">
        <f>IF(Setup!$A$21="","",Setup!$A$21)</f>
        <v/>
      </c>
      <c r="B14" s="51" t="n"/>
      <c r="C14" s="51" t="n"/>
      <c r="D14" s="51" t="n"/>
      <c r="E14" s="51" t="n"/>
      <c r="F14" s="51" t="n"/>
      <c r="G14" s="51" t="n"/>
      <c r="H14" s="51" t="n"/>
      <c r="I14" s="51" t="n"/>
      <c r="J14" s="51" t="n"/>
      <c r="K14" s="51" t="n"/>
      <c r="L14" s="51" t="n"/>
      <c r="M14" s="51" t="n"/>
      <c r="N14" s="51" t="n"/>
      <c r="O14" s="51" t="n"/>
      <c r="P14" s="51" t="n"/>
      <c r="Q14" s="51" t="n"/>
      <c r="R14" s="51" t="n"/>
      <c r="S14" s="51" t="n"/>
      <c r="T14" s="51" t="n"/>
      <c r="U14" s="51" t="n"/>
      <c r="V14" s="51" t="n"/>
      <c r="W14" s="51" t="n"/>
      <c r="X14" s="51" t="n"/>
      <c r="Y14" s="51" t="n"/>
      <c r="Z14" s="51" t="n"/>
      <c r="AA14" s="51" t="n"/>
      <c r="AB14" s="51" t="n"/>
      <c r="AC14" s="51" t="n"/>
      <c r="AD14" s="51" t="n"/>
      <c r="AE14" s="51" t="n"/>
      <c r="AF14" s="51" t="n"/>
      <c r="AG14" s="51" t="n"/>
      <c r="AH14" s="51" t="n"/>
      <c r="AI14" s="51" t="n"/>
      <c r="AJ14" s="51" t="n"/>
      <c r="AK14" s="51" t="n"/>
      <c r="AL14" s="51" t="n"/>
      <c r="AM14" s="51" t="n"/>
      <c r="AN14" s="51" t="n"/>
      <c r="AO14" s="51" t="n"/>
      <c r="AP14" s="34">
        <f>IF(A14="","",COUNTIF($B14:$AO14,"y"))</f>
        <v/>
      </c>
      <c r="AQ14" s="52">
        <f>IF(A14="","",AP14*Setup!$B$5)</f>
        <v/>
      </c>
    </row>
    <row r="15">
      <c r="A15" s="35">
        <f>IF(Setup!$A$22="","",Setup!$A$22)</f>
        <v/>
      </c>
      <c r="B15" s="51" t="n"/>
      <c r="C15" s="51" t="n"/>
      <c r="D15" s="51" t="n"/>
      <c r="E15" s="51" t="n"/>
      <c r="F15" s="51" t="n"/>
      <c r="G15" s="51" t="n"/>
      <c r="H15" s="51" t="n"/>
      <c r="I15" s="51" t="n"/>
      <c r="J15" s="51" t="n"/>
      <c r="K15" s="51" t="n"/>
      <c r="L15" s="51" t="n"/>
      <c r="M15" s="51" t="n"/>
      <c r="N15" s="51" t="n"/>
      <c r="O15" s="51" t="n"/>
      <c r="P15" s="51" t="n"/>
      <c r="Q15" s="51" t="n"/>
      <c r="R15" s="51" t="n"/>
      <c r="S15" s="51" t="n"/>
      <c r="T15" s="51" t="n"/>
      <c r="U15" s="51" t="n"/>
      <c r="V15" s="51" t="n"/>
      <c r="W15" s="51" t="n"/>
      <c r="X15" s="51" t="n"/>
      <c r="Y15" s="51" t="n"/>
      <c r="Z15" s="51" t="n"/>
      <c r="AA15" s="51" t="n"/>
      <c r="AB15" s="51" t="n"/>
      <c r="AC15" s="51" t="n"/>
      <c r="AD15" s="51" t="n"/>
      <c r="AE15" s="51" t="n"/>
      <c r="AF15" s="51" t="n"/>
      <c r="AG15" s="51" t="n"/>
      <c r="AH15" s="51" t="n"/>
      <c r="AI15" s="51" t="n"/>
      <c r="AJ15" s="51" t="n"/>
      <c r="AK15" s="51" t="n"/>
      <c r="AL15" s="51" t="n"/>
      <c r="AM15" s="51" t="n"/>
      <c r="AN15" s="51" t="n"/>
      <c r="AO15" s="51" t="n"/>
      <c r="AP15" s="34">
        <f>IF(A15="","",COUNTIF($B15:$AO15,"y"))</f>
        <v/>
      </c>
      <c r="AQ15" s="52">
        <f>IF(A15="","",AP15*Setup!$B$5)</f>
        <v/>
      </c>
    </row>
    <row r="16">
      <c r="A16" s="35">
        <f>IF(Setup!$A$23="","",Setup!$A$23)</f>
        <v/>
      </c>
      <c r="B16" s="51" t="n"/>
      <c r="C16" s="51" t="n"/>
      <c r="D16" s="51" t="n"/>
      <c r="E16" s="51" t="n"/>
      <c r="F16" s="51" t="n"/>
      <c r="G16" s="51" t="n"/>
      <c r="H16" s="51" t="n"/>
      <c r="I16" s="51" t="n"/>
      <c r="J16" s="51" t="n"/>
      <c r="K16" s="51" t="n"/>
      <c r="L16" s="51" t="n"/>
      <c r="M16" s="51" t="n"/>
      <c r="N16" s="51" t="n"/>
      <c r="O16" s="51" t="n"/>
      <c r="P16" s="51" t="n"/>
      <c r="Q16" s="51" t="n"/>
      <c r="R16" s="51" t="n"/>
      <c r="S16" s="51" t="n"/>
      <c r="T16" s="51" t="n"/>
      <c r="U16" s="51" t="n"/>
      <c r="V16" s="51" t="n"/>
      <c r="W16" s="51" t="n"/>
      <c r="X16" s="51" t="n"/>
      <c r="Y16" s="51" t="n"/>
      <c r="Z16" s="51" t="n"/>
      <c r="AA16" s="51" t="n"/>
      <c r="AB16" s="51" t="n"/>
      <c r="AC16" s="51" t="n"/>
      <c r="AD16" s="51" t="n"/>
      <c r="AE16" s="51" t="n"/>
      <c r="AF16" s="51" t="n"/>
      <c r="AG16" s="51" t="n"/>
      <c r="AH16" s="51" t="n"/>
      <c r="AI16" s="51" t="n"/>
      <c r="AJ16" s="51" t="n"/>
      <c r="AK16" s="51" t="n"/>
      <c r="AL16" s="51" t="n"/>
      <c r="AM16" s="51" t="n"/>
      <c r="AN16" s="51" t="n"/>
      <c r="AO16" s="51" t="n"/>
      <c r="AP16" s="34">
        <f>IF(A16="","",COUNTIF($B16:$AO16,"y"))</f>
        <v/>
      </c>
      <c r="AQ16" s="52">
        <f>IF(A16="","",AP16*Setup!$B$5)</f>
        <v/>
      </c>
    </row>
    <row r="17">
      <c r="A17" s="35">
        <f>IF(Setup!$A$24="","",Setup!$A$24)</f>
        <v/>
      </c>
      <c r="B17" s="51" t="n"/>
      <c r="C17" s="51" t="n"/>
      <c r="D17" s="51" t="n"/>
      <c r="E17" s="51" t="n"/>
      <c r="F17" s="51" t="n"/>
      <c r="G17" s="51" t="n"/>
      <c r="H17" s="51" t="n"/>
      <c r="I17" s="51" t="n"/>
      <c r="J17" s="51" t="n"/>
      <c r="K17" s="51" t="n"/>
      <c r="L17" s="51" t="n"/>
      <c r="M17" s="51" t="n"/>
      <c r="N17" s="51" t="n"/>
      <c r="O17" s="51" t="n"/>
      <c r="P17" s="51" t="n"/>
      <c r="Q17" s="51" t="n"/>
      <c r="R17" s="51" t="n"/>
      <c r="S17" s="51" t="n"/>
      <c r="T17" s="51" t="n"/>
      <c r="U17" s="51" t="n"/>
      <c r="V17" s="51" t="n"/>
      <c r="W17" s="51" t="n"/>
      <c r="X17" s="51" t="n"/>
      <c r="Y17" s="51" t="n"/>
      <c r="Z17" s="51" t="n"/>
      <c r="AA17" s="51" t="n"/>
      <c r="AB17" s="51" t="n"/>
      <c r="AC17" s="51" t="n"/>
      <c r="AD17" s="51" t="n"/>
      <c r="AE17" s="51" t="n"/>
      <c r="AF17" s="51" t="n"/>
      <c r="AG17" s="51" t="n"/>
      <c r="AH17" s="51" t="n"/>
      <c r="AI17" s="51" t="n"/>
      <c r="AJ17" s="51" t="n"/>
      <c r="AK17" s="51" t="n"/>
      <c r="AL17" s="51" t="n"/>
      <c r="AM17" s="51" t="n"/>
      <c r="AN17" s="51" t="n"/>
      <c r="AO17" s="51" t="n"/>
      <c r="AP17" s="34">
        <f>IF(A17="","",COUNTIF($B17:$AO17,"y"))</f>
        <v/>
      </c>
      <c r="AQ17" s="52">
        <f>IF(A17="","",AP17*Setup!$B$5)</f>
        <v/>
      </c>
    </row>
    <row r="18">
      <c r="A18" s="35">
        <f>IF(Setup!$A$25="","",Setup!$A$25)</f>
        <v/>
      </c>
      <c r="B18" s="51" t="n"/>
      <c r="C18" s="51" t="n"/>
      <c r="D18" s="51" t="n"/>
      <c r="E18" s="51" t="n"/>
      <c r="F18" s="51" t="n"/>
      <c r="G18" s="51" t="n"/>
      <c r="H18" s="51" t="n"/>
      <c r="I18" s="51" t="n"/>
      <c r="J18" s="51" t="n"/>
      <c r="K18" s="51" t="n"/>
      <c r="L18" s="51" t="n"/>
      <c r="M18" s="51" t="n"/>
      <c r="N18" s="51" t="n"/>
      <c r="O18" s="51" t="n"/>
      <c r="P18" s="51" t="n"/>
      <c r="Q18" s="51" t="n"/>
      <c r="R18" s="51" t="n"/>
      <c r="S18" s="51" t="n"/>
      <c r="T18" s="51" t="n"/>
      <c r="U18" s="51" t="n"/>
      <c r="V18" s="51" t="n"/>
      <c r="W18" s="51" t="n"/>
      <c r="X18" s="51" t="n"/>
      <c r="Y18" s="51" t="n"/>
      <c r="Z18" s="51" t="n"/>
      <c r="AA18" s="51" t="n"/>
      <c r="AB18" s="51" t="n"/>
      <c r="AC18" s="51" t="n"/>
      <c r="AD18" s="51" t="n"/>
      <c r="AE18" s="51" t="n"/>
      <c r="AF18" s="51" t="n"/>
      <c r="AG18" s="51" t="n"/>
      <c r="AH18" s="51" t="n"/>
      <c r="AI18" s="51" t="n"/>
      <c r="AJ18" s="51" t="n"/>
      <c r="AK18" s="51" t="n"/>
      <c r="AL18" s="51" t="n"/>
      <c r="AM18" s="51" t="n"/>
      <c r="AN18" s="51" t="n"/>
      <c r="AO18" s="51" t="n"/>
      <c r="AP18" s="34">
        <f>IF(A18="","",COUNTIF($B18:$AO18,"y"))</f>
        <v/>
      </c>
      <c r="AQ18" s="52">
        <f>IF(A18="","",AP18*Setup!$B$5)</f>
        <v/>
      </c>
    </row>
    <row r="19">
      <c r="A19" s="35">
        <f>IF(Setup!$A$26="","",Setup!$A$26)</f>
        <v/>
      </c>
      <c r="B19" s="51" t="n"/>
      <c r="C19" s="51" t="n"/>
      <c r="D19" s="51" t="n"/>
      <c r="E19" s="51" t="n"/>
      <c r="F19" s="51" t="n"/>
      <c r="G19" s="51" t="n"/>
      <c r="H19" s="51" t="n"/>
      <c r="I19" s="51" t="n"/>
      <c r="J19" s="51" t="n"/>
      <c r="K19" s="51" t="n"/>
      <c r="L19" s="51" t="n"/>
      <c r="M19" s="51" t="n"/>
      <c r="N19" s="51" t="n"/>
      <c r="O19" s="51" t="n"/>
      <c r="P19" s="51" t="n"/>
      <c r="Q19" s="51" t="n"/>
      <c r="R19" s="51" t="n"/>
      <c r="S19" s="51" t="n"/>
      <c r="T19" s="51" t="n"/>
      <c r="U19" s="51" t="n"/>
      <c r="V19" s="51" t="n"/>
      <c r="W19" s="51" t="n"/>
      <c r="X19" s="51" t="n"/>
      <c r="Y19" s="51" t="n"/>
      <c r="Z19" s="51" t="n"/>
      <c r="AA19" s="51" t="n"/>
      <c r="AB19" s="51" t="n"/>
      <c r="AC19" s="51" t="n"/>
      <c r="AD19" s="51" t="n"/>
      <c r="AE19" s="51" t="n"/>
      <c r="AF19" s="51" t="n"/>
      <c r="AG19" s="51" t="n"/>
      <c r="AH19" s="51" t="n"/>
      <c r="AI19" s="51" t="n"/>
      <c r="AJ19" s="51" t="n"/>
      <c r="AK19" s="51" t="n"/>
      <c r="AL19" s="51" t="n"/>
      <c r="AM19" s="51" t="n"/>
      <c r="AN19" s="51" t="n"/>
      <c r="AO19" s="51" t="n"/>
      <c r="AP19" s="34">
        <f>IF(A19="","",COUNTIF($B19:$AO19,"y"))</f>
        <v/>
      </c>
      <c r="AQ19" s="52">
        <f>IF(A19="","",AP19*Setup!$B$5)</f>
        <v/>
      </c>
    </row>
    <row r="20">
      <c r="A20" s="35">
        <f>IF(Setup!$A$27="","",Setup!$A$27)</f>
        <v/>
      </c>
      <c r="B20" s="51" t="n"/>
      <c r="C20" s="51" t="n"/>
      <c r="D20" s="51" t="n"/>
      <c r="E20" s="51" t="n"/>
      <c r="F20" s="51" t="n"/>
      <c r="G20" s="51" t="n"/>
      <c r="H20" s="51" t="n"/>
      <c r="I20" s="51" t="n"/>
      <c r="J20" s="51" t="n"/>
      <c r="K20" s="51" t="n"/>
      <c r="L20" s="51" t="n"/>
      <c r="M20" s="51" t="n"/>
      <c r="N20" s="51" t="n"/>
      <c r="O20" s="51" t="n"/>
      <c r="P20" s="51" t="n"/>
      <c r="Q20" s="51" t="n"/>
      <c r="R20" s="51" t="n"/>
      <c r="S20" s="51" t="n"/>
      <c r="T20" s="51" t="n"/>
      <c r="U20" s="51" t="n"/>
      <c r="V20" s="51" t="n"/>
      <c r="W20" s="51" t="n"/>
      <c r="X20" s="51" t="n"/>
      <c r="Y20" s="51" t="n"/>
      <c r="Z20" s="51" t="n"/>
      <c r="AA20" s="51" t="n"/>
      <c r="AB20" s="51" t="n"/>
      <c r="AC20" s="51" t="n"/>
      <c r="AD20" s="51" t="n"/>
      <c r="AE20" s="51" t="n"/>
      <c r="AF20" s="51" t="n"/>
      <c r="AG20" s="51" t="n"/>
      <c r="AH20" s="51" t="n"/>
      <c r="AI20" s="51" t="n"/>
      <c r="AJ20" s="51" t="n"/>
      <c r="AK20" s="51" t="n"/>
      <c r="AL20" s="51" t="n"/>
      <c r="AM20" s="51" t="n"/>
      <c r="AN20" s="51" t="n"/>
      <c r="AO20" s="51" t="n"/>
      <c r="AP20" s="34">
        <f>IF(A20="","",COUNTIF($B20:$AO20,"y"))</f>
        <v/>
      </c>
      <c r="AQ20" s="52">
        <f>IF(A20="","",AP20*Setup!$B$5)</f>
        <v/>
      </c>
    </row>
    <row r="21">
      <c r="A21" s="35">
        <f>IF(Setup!$A$28="","",Setup!$A$28)</f>
        <v/>
      </c>
      <c r="B21" s="51" t="n"/>
      <c r="C21" s="51" t="n"/>
      <c r="D21" s="51" t="n"/>
      <c r="E21" s="51" t="n"/>
      <c r="F21" s="51" t="n"/>
      <c r="G21" s="51" t="n"/>
      <c r="H21" s="51" t="n"/>
      <c r="I21" s="51" t="n"/>
      <c r="J21" s="51" t="n"/>
      <c r="K21" s="51" t="n"/>
      <c r="L21" s="51" t="n"/>
      <c r="M21" s="51" t="n"/>
      <c r="N21" s="51" t="n"/>
      <c r="O21" s="51" t="n"/>
      <c r="P21" s="51" t="n"/>
      <c r="Q21" s="51" t="n"/>
      <c r="R21" s="51" t="n"/>
      <c r="S21" s="51" t="n"/>
      <c r="T21" s="51" t="n"/>
      <c r="U21" s="51" t="n"/>
      <c r="V21" s="51" t="n"/>
      <c r="W21" s="51" t="n"/>
      <c r="X21" s="51" t="n"/>
      <c r="Y21" s="51" t="n"/>
      <c r="Z21" s="51" t="n"/>
      <c r="AA21" s="51" t="n"/>
      <c r="AB21" s="51" t="n"/>
      <c r="AC21" s="51" t="n"/>
      <c r="AD21" s="51" t="n"/>
      <c r="AE21" s="51" t="n"/>
      <c r="AF21" s="51" t="n"/>
      <c r="AG21" s="51" t="n"/>
      <c r="AH21" s="51" t="n"/>
      <c r="AI21" s="51" t="n"/>
      <c r="AJ21" s="51" t="n"/>
      <c r="AK21" s="51" t="n"/>
      <c r="AL21" s="51" t="n"/>
      <c r="AM21" s="51" t="n"/>
      <c r="AN21" s="51" t="n"/>
      <c r="AO21" s="51" t="n"/>
      <c r="AP21" s="34">
        <f>IF(A21="","",COUNTIF($B21:$AO21,"y"))</f>
        <v/>
      </c>
      <c r="AQ21" s="52">
        <f>IF(A21="","",AP21*Setup!$B$5)</f>
        <v/>
      </c>
    </row>
    <row r="22">
      <c r="A22" s="35">
        <f>IF(Setup!$A$29="","",Setup!$A$29)</f>
        <v/>
      </c>
      <c r="B22" s="51" t="n"/>
      <c r="C22" s="51" t="n"/>
      <c r="D22" s="51" t="n"/>
      <c r="E22" s="51" t="n"/>
      <c r="F22" s="51" t="n"/>
      <c r="G22" s="51" t="n"/>
      <c r="H22" s="51" t="n"/>
      <c r="I22" s="51" t="n"/>
      <c r="J22" s="51" t="n"/>
      <c r="K22" s="51" t="n"/>
      <c r="L22" s="51" t="n"/>
      <c r="M22" s="51" t="n"/>
      <c r="N22" s="51" t="n"/>
      <c r="O22" s="51" t="n"/>
      <c r="P22" s="51" t="n"/>
      <c r="Q22" s="51" t="n"/>
      <c r="R22" s="51" t="n"/>
      <c r="S22" s="51" t="n"/>
      <c r="T22" s="51" t="n"/>
      <c r="U22" s="51" t="n"/>
      <c r="V22" s="51" t="n"/>
      <c r="W22" s="51" t="n"/>
      <c r="X22" s="51" t="n"/>
      <c r="Y22" s="51" t="n"/>
      <c r="Z22" s="51" t="n"/>
      <c r="AA22" s="51" t="n"/>
      <c r="AB22" s="51" t="n"/>
      <c r="AC22" s="51" t="n"/>
      <c r="AD22" s="51" t="n"/>
      <c r="AE22" s="51" t="n"/>
      <c r="AF22" s="51" t="n"/>
      <c r="AG22" s="51" t="n"/>
      <c r="AH22" s="51" t="n"/>
      <c r="AI22" s="51" t="n"/>
      <c r="AJ22" s="51" t="n"/>
      <c r="AK22" s="51" t="n"/>
      <c r="AL22" s="51" t="n"/>
      <c r="AM22" s="51" t="n"/>
      <c r="AN22" s="51" t="n"/>
      <c r="AO22" s="51" t="n"/>
      <c r="AP22" s="34">
        <f>IF(A22="","",COUNTIF($B22:$AO22,"y"))</f>
        <v/>
      </c>
      <c r="AQ22" s="52">
        <f>IF(A22="","",AP22*Setup!$B$5)</f>
        <v/>
      </c>
    </row>
    <row r="23">
      <c r="A23" s="35">
        <f>IF(Setup!$A$30="","",Setup!$A$30)</f>
        <v/>
      </c>
      <c r="B23" s="51" t="n"/>
      <c r="C23" s="51" t="n"/>
      <c r="D23" s="51" t="n"/>
      <c r="E23" s="51" t="n"/>
      <c r="F23" s="51" t="n"/>
      <c r="G23" s="51" t="n"/>
      <c r="H23" s="51" t="n"/>
      <c r="I23" s="51" t="n"/>
      <c r="J23" s="51" t="n"/>
      <c r="K23" s="51" t="n"/>
      <c r="L23" s="51" t="n"/>
      <c r="M23" s="51" t="n"/>
      <c r="N23" s="51" t="n"/>
      <c r="O23" s="51" t="n"/>
      <c r="P23" s="51" t="n"/>
      <c r="Q23" s="51" t="n"/>
      <c r="R23" s="51" t="n"/>
      <c r="S23" s="51" t="n"/>
      <c r="T23" s="51" t="n"/>
      <c r="U23" s="51" t="n"/>
      <c r="V23" s="51" t="n"/>
      <c r="W23" s="51" t="n"/>
      <c r="X23" s="51" t="n"/>
      <c r="Y23" s="51" t="n"/>
      <c r="Z23" s="51" t="n"/>
      <c r="AA23" s="51" t="n"/>
      <c r="AB23" s="51" t="n"/>
      <c r="AC23" s="51" t="n"/>
      <c r="AD23" s="51" t="n"/>
      <c r="AE23" s="51" t="n"/>
      <c r="AF23" s="51" t="n"/>
      <c r="AG23" s="51" t="n"/>
      <c r="AH23" s="51" t="n"/>
      <c r="AI23" s="51" t="n"/>
      <c r="AJ23" s="51" t="n"/>
      <c r="AK23" s="51" t="n"/>
      <c r="AL23" s="51" t="n"/>
      <c r="AM23" s="51" t="n"/>
      <c r="AN23" s="51" t="n"/>
      <c r="AO23" s="51" t="n"/>
      <c r="AP23" s="34">
        <f>IF(A23="","",COUNTIF($B23:$AO23,"y"))</f>
        <v/>
      </c>
      <c r="AQ23" s="52">
        <f>IF(A23="","",AP23*Setup!$B$5)</f>
        <v/>
      </c>
    </row>
    <row r="24">
      <c r="A24" s="35">
        <f>IF(Setup!$A$31="","",Setup!$A$31)</f>
        <v/>
      </c>
      <c r="B24" s="51" t="n"/>
      <c r="C24" s="51" t="n"/>
      <c r="D24" s="51" t="n"/>
      <c r="E24" s="51" t="n"/>
      <c r="F24" s="51" t="n"/>
      <c r="G24" s="51" t="n"/>
      <c r="H24" s="51" t="n"/>
      <c r="I24" s="51" t="n"/>
      <c r="J24" s="51" t="n"/>
      <c r="K24" s="51" t="n"/>
      <c r="L24" s="51" t="n"/>
      <c r="M24" s="51" t="n"/>
      <c r="N24" s="51" t="n"/>
      <c r="O24" s="51" t="n"/>
      <c r="P24" s="51" t="n"/>
      <c r="Q24" s="51" t="n"/>
      <c r="R24" s="51" t="n"/>
      <c r="S24" s="51" t="n"/>
      <c r="T24" s="51" t="n"/>
      <c r="U24" s="51" t="n"/>
      <c r="V24" s="51" t="n"/>
      <c r="W24" s="51" t="n"/>
      <c r="X24" s="51" t="n"/>
      <c r="Y24" s="51" t="n"/>
      <c r="Z24" s="51" t="n"/>
      <c r="AA24" s="51" t="n"/>
      <c r="AB24" s="51" t="n"/>
      <c r="AC24" s="51" t="n"/>
      <c r="AD24" s="51" t="n"/>
      <c r="AE24" s="51" t="n"/>
      <c r="AF24" s="51" t="n"/>
      <c r="AG24" s="51" t="n"/>
      <c r="AH24" s="51" t="n"/>
      <c r="AI24" s="51" t="n"/>
      <c r="AJ24" s="51" t="n"/>
      <c r="AK24" s="51" t="n"/>
      <c r="AL24" s="51" t="n"/>
      <c r="AM24" s="51" t="n"/>
      <c r="AN24" s="51" t="n"/>
      <c r="AO24" s="51" t="n"/>
      <c r="AP24" s="34">
        <f>IF(A24="","",COUNTIF($B24:$AO24,"y"))</f>
        <v/>
      </c>
      <c r="AQ24" s="52">
        <f>IF(A24="","",AP24*Setup!$B$5)</f>
        <v/>
      </c>
    </row>
  </sheetData>
  <conditionalFormatting sqref="B5:AO24">
    <cfRule type="cellIs" priority="1" operator="equal" dxfId="0">
      <formula>"y"</formula>
    </cfRule>
  </conditionalFormatting>
  <dataValidations count="1">
    <dataValidation sqref="B5:AO24" showDropDown="0" showInputMessage="0" showErrorMessage="0" allowBlank="1" type="list">
      <formula1>"y"</formula1>
    </dataValidation>
  </dataValidations>
  <hyperlinks>
    <hyperlink xmlns:r="http://schemas.openxmlformats.org/officeDocument/2006/relationships" ref="A3" r:id="rId1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244A82"/>
    <outlinePr summaryBelow="1" summaryRight="1"/>
    <pageSetUpPr/>
  </sheetPr>
  <dimension ref="A1:T4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7" customWidth="1" min="3" max="3"/>
    <col width="7" customWidth="1" min="4" max="4"/>
    <col width="7" customWidth="1" min="5" max="5"/>
    <col width="7" customWidth="1" min="6" max="6"/>
    <col width="11" customWidth="1" min="7" max="7"/>
    <col width="12" customWidth="1" min="8" max="8"/>
    <col width="12" customWidth="1" min="9" max="9"/>
    <col width="13" customWidth="1" min="10" max="10"/>
    <col width="13" customWidth="1" min="11" max="11"/>
    <col width="3" customWidth="1" min="12" max="12"/>
    <col width="22" customWidth="1" min="13" max="13"/>
    <col width="14" customWidth="1" min="14" max="14"/>
    <col width="2" customWidth="1" min="15" max="15"/>
    <col hidden="1" width="13" customWidth="1" min="16" max="16"/>
    <col hidden="1" width="13" customWidth="1" min="17" max="17"/>
    <col hidden="1" width="13" customWidth="1" min="18" max="18"/>
    <col hidden="1" width="13" customWidth="1" min="19" max="19"/>
    <col hidden="1" width="13" customWidth="1" min="20" max="20"/>
  </cols>
  <sheetData>
    <row r="1" ht="28" customHeight="1">
      <c r="A1" s="1" t="inlineStr">
        <is>
          <t>Slips</t>
        </is>
      </c>
    </row>
    <row r="2">
      <c r="A2" s="2" t="inlineStr">
        <is>
          <t>One row per round. Everything here comes from the Legs tab except the stake.</t>
        </is>
      </c>
      <c r="S2">
        <f>IF(N6+N7=0,0,ROUND(N6/(N6+N7)*100,0))</f>
        <v/>
      </c>
      <c r="T2">
        <f>IF(N9=0,0,ROUND((N10-N9)/N9*100,0))</f>
        <v/>
      </c>
    </row>
    <row r="3">
      <c r="A3" s="3" t="inlineStr">
        <is>
          <t>Punters Ledger  ·  puntersledger.com</t>
        </is>
      </c>
    </row>
    <row r="4">
      <c r="A4" s="24" t="inlineStr">
        <is>
          <t>Round</t>
        </is>
      </c>
      <c r="B4" s="24" t="inlineStr">
        <is>
          <t>Date</t>
        </is>
      </c>
      <c r="C4" s="24" t="inlineStr">
        <is>
          <t>Legs</t>
        </is>
      </c>
      <c r="D4" s="24" t="inlineStr">
        <is>
          <t>Won</t>
        </is>
      </c>
      <c r="E4" s="24" t="inlineStr">
        <is>
          <t>Lost</t>
        </is>
      </c>
      <c r="F4" s="24" t="inlineStr">
        <is>
          <t>Void</t>
        </is>
      </c>
      <c r="G4" s="24" t="inlineStr">
        <is>
          <t>Multi odds</t>
        </is>
      </c>
      <c r="H4" s="24" t="inlineStr">
        <is>
          <t>Stake ($)</t>
        </is>
      </c>
      <c r="I4" s="24" t="inlineStr">
        <is>
          <t>Slip result</t>
        </is>
      </c>
      <c r="J4" s="24" t="inlineStr">
        <is>
          <t>Return ($)</t>
        </is>
      </c>
      <c r="K4" s="24" t="inlineStr">
        <is>
          <t>Profit ($)</t>
        </is>
      </c>
      <c r="M4" s="23" t="inlineStr">
        <is>
          <t>Club record</t>
        </is>
      </c>
      <c r="P4" s="43" t="inlineStr">
        <is>
          <t>won odds</t>
        </is>
      </c>
      <c r="Q4" s="43" t="inlineStr">
        <is>
          <t>settled rd</t>
        </is>
      </c>
      <c r="R4" s="43" t="inlineStr">
        <is>
          <t>return plain</t>
        </is>
      </c>
    </row>
    <row r="5">
      <c r="A5" s="35" t="n">
        <v>1</v>
      </c>
      <c r="B5" s="53">
        <f>IF(C5=0,"",IFERROR(IF(INDEX(Legs!$B$5:$B$504,MATCH(A5,Legs!$A$5:$A$504,0))="","",INDEX(Legs!$B$5:$B$504,MATCH(A5,Legs!$A$5:$A$504,0))),""))</f>
        <v/>
      </c>
      <c r="C5" s="54">
        <f>COUNTIF(Legs!$A$5:$A$504,A5)</f>
        <v/>
      </c>
      <c r="D5" s="26">
        <f>IF(C5=0,"",COUNTIFS(Legs!$A$5:$A$504,A5,Legs!$F$5:$F$504,"W"))</f>
        <v/>
      </c>
      <c r="E5" s="26">
        <f>IF(C5=0,"",COUNTIFS(Legs!$A$5:$A$504,A5,Legs!$F$5:$F$504,"L"))</f>
        <v/>
      </c>
      <c r="F5" s="26">
        <f>IF(C5=0,"",COUNTIFS(Legs!$A$5:$A$504,A5,Legs!$F$5:$F$504,"V"))</f>
        <v/>
      </c>
      <c r="G5" s="55">
        <f>IF(C5=0,"",EXP(SUMIFS(Legs!$I$5:$I$504,Legs!$A$5:$A$504,A5)))</f>
        <v/>
      </c>
      <c r="H5" s="56">
        <f>IF(C5=0,"",Setup!$B$6)</f>
        <v/>
      </c>
      <c r="I5" s="27">
        <f>IF(C5=0,"",IF(E5&gt;0,"LOST",IF(D5+E5+F5&lt;C5,"PENDING",IF(D5&gt;0,"WON","VOID"))))</f>
        <v/>
      </c>
      <c r="J5" s="57">
        <f>IF(I5="WON",H5*G5,IF(I5="LOST",0,IF(I5="VOID",H5,"")))</f>
        <v/>
      </c>
      <c r="K5" s="57">
        <f>IF(J5="","",J5-H5)</f>
        <v/>
      </c>
      <c r="M5" s="8" t="inlineStr">
        <is>
          <t>Rounds settled</t>
        </is>
      </c>
      <c r="N5" s="58">
        <f>COUNTIF($I$5:$I$44,"WON")+COUNTIF($I$5:$I$44,"LOST")+COUNTIF($I$5:$I$44,"VOID")</f>
        <v/>
      </c>
      <c r="P5">
        <f>IF(I5="WON",G5,0)</f>
        <v/>
      </c>
      <c r="Q5">
        <f>IF(OR(I5="WON",I5="LOST",I5="VOID"),A5,0)</f>
        <v/>
      </c>
      <c r="R5">
        <f>IF(J5="","",ROUND(J5,0))</f>
        <v/>
      </c>
    </row>
    <row r="6">
      <c r="A6" s="35" t="n">
        <v>2</v>
      </c>
      <c r="B6" s="53">
        <f>IF(C6=0,"",IFERROR(IF(INDEX(Legs!$B$5:$B$504,MATCH(A6,Legs!$A$5:$A$504,0))="","",INDEX(Legs!$B$5:$B$504,MATCH(A6,Legs!$A$5:$A$504,0))),""))</f>
        <v/>
      </c>
      <c r="C6" s="54">
        <f>COUNTIF(Legs!$A$5:$A$504,A6)</f>
        <v/>
      </c>
      <c r="D6" s="26">
        <f>IF(C6=0,"",COUNTIFS(Legs!$A$5:$A$504,A6,Legs!$F$5:$F$504,"W"))</f>
        <v/>
      </c>
      <c r="E6" s="26">
        <f>IF(C6=0,"",COUNTIFS(Legs!$A$5:$A$504,A6,Legs!$F$5:$F$504,"L"))</f>
        <v/>
      </c>
      <c r="F6" s="26">
        <f>IF(C6=0,"",COUNTIFS(Legs!$A$5:$A$504,A6,Legs!$F$5:$F$504,"V"))</f>
        <v/>
      </c>
      <c r="G6" s="55">
        <f>IF(C6=0,"",EXP(SUMIFS(Legs!$I$5:$I$504,Legs!$A$5:$A$504,A6)))</f>
        <v/>
      </c>
      <c r="H6" s="56">
        <f>IF(C6=0,"",Setup!$B$6)</f>
        <v/>
      </c>
      <c r="I6" s="27">
        <f>IF(C6=0,"",IF(E6&gt;0,"LOST",IF(D6+E6+F6&lt;C6,"PENDING",IF(D6&gt;0,"WON","VOID"))))</f>
        <v/>
      </c>
      <c r="J6" s="57">
        <f>IF(I6="WON",H6*G6,IF(I6="LOST",0,IF(I6="VOID",H6,"")))</f>
        <v/>
      </c>
      <c r="K6" s="57">
        <f>IF(J6="","",J6-H6)</f>
        <v/>
      </c>
      <c r="M6" s="8" t="inlineStr">
        <is>
          <t>Slips won</t>
        </is>
      </c>
      <c r="N6" s="58">
        <f>COUNTIF($I$5:$I$44,"WON")</f>
        <v/>
      </c>
      <c r="P6">
        <f>IF(I6="WON",G6,0)</f>
        <v/>
      </c>
      <c r="Q6">
        <f>IF(OR(I6="WON",I6="LOST",I6="VOID"),A6,0)</f>
        <v/>
      </c>
      <c r="R6">
        <f>IF(J6="","",ROUND(J6,0))</f>
        <v/>
      </c>
    </row>
    <row r="7">
      <c r="A7" s="35" t="n">
        <v>3</v>
      </c>
      <c r="B7" s="53">
        <f>IF(C7=0,"",IFERROR(IF(INDEX(Legs!$B$5:$B$504,MATCH(A7,Legs!$A$5:$A$504,0))="","",INDEX(Legs!$B$5:$B$504,MATCH(A7,Legs!$A$5:$A$504,0))),""))</f>
        <v/>
      </c>
      <c r="C7" s="54">
        <f>COUNTIF(Legs!$A$5:$A$504,A7)</f>
        <v/>
      </c>
      <c r="D7" s="26">
        <f>IF(C7=0,"",COUNTIFS(Legs!$A$5:$A$504,A7,Legs!$F$5:$F$504,"W"))</f>
        <v/>
      </c>
      <c r="E7" s="26">
        <f>IF(C7=0,"",COUNTIFS(Legs!$A$5:$A$504,A7,Legs!$F$5:$F$504,"L"))</f>
        <v/>
      </c>
      <c r="F7" s="26">
        <f>IF(C7=0,"",COUNTIFS(Legs!$A$5:$A$504,A7,Legs!$F$5:$F$504,"V"))</f>
        <v/>
      </c>
      <c r="G7" s="55">
        <f>IF(C7=0,"",EXP(SUMIFS(Legs!$I$5:$I$504,Legs!$A$5:$A$504,A7)))</f>
        <v/>
      </c>
      <c r="H7" s="56">
        <f>IF(C7=0,"",Setup!$B$6)</f>
        <v/>
      </c>
      <c r="I7" s="27">
        <f>IF(C7=0,"",IF(E7&gt;0,"LOST",IF(D7+E7+F7&lt;C7,"PENDING",IF(D7&gt;0,"WON","VOID"))))</f>
        <v/>
      </c>
      <c r="J7" s="57">
        <f>IF(I7="WON",H7*G7,IF(I7="LOST",0,IF(I7="VOID",H7,"")))</f>
        <v/>
      </c>
      <c r="K7" s="57">
        <f>IF(J7="","",J7-H7)</f>
        <v/>
      </c>
      <c r="M7" s="8" t="inlineStr">
        <is>
          <t>Slips lost</t>
        </is>
      </c>
      <c r="N7" s="58">
        <f>COUNTIF($I$5:$I$44,"LOST")</f>
        <v/>
      </c>
      <c r="P7">
        <f>IF(I7="WON",G7,0)</f>
        <v/>
      </c>
      <c r="Q7">
        <f>IF(OR(I7="WON",I7="LOST",I7="VOID"),A7,0)</f>
        <v/>
      </c>
      <c r="R7">
        <f>IF(J7="","",ROUND(J7,0))</f>
        <v/>
      </c>
    </row>
    <row r="8">
      <c r="A8" s="35" t="n">
        <v>4</v>
      </c>
      <c r="B8" s="53">
        <f>IF(C8=0,"",IFERROR(IF(INDEX(Legs!$B$5:$B$504,MATCH(A8,Legs!$A$5:$A$504,0))="","",INDEX(Legs!$B$5:$B$504,MATCH(A8,Legs!$A$5:$A$504,0))),""))</f>
        <v/>
      </c>
      <c r="C8" s="54">
        <f>COUNTIF(Legs!$A$5:$A$504,A8)</f>
        <v/>
      </c>
      <c r="D8" s="26">
        <f>IF(C8=0,"",COUNTIFS(Legs!$A$5:$A$504,A8,Legs!$F$5:$F$504,"W"))</f>
        <v/>
      </c>
      <c r="E8" s="26">
        <f>IF(C8=0,"",COUNTIFS(Legs!$A$5:$A$504,A8,Legs!$F$5:$F$504,"L"))</f>
        <v/>
      </c>
      <c r="F8" s="26">
        <f>IF(C8=0,"",COUNTIFS(Legs!$A$5:$A$504,A8,Legs!$F$5:$F$504,"V"))</f>
        <v/>
      </c>
      <c r="G8" s="55">
        <f>IF(C8=0,"",EXP(SUMIFS(Legs!$I$5:$I$504,Legs!$A$5:$A$504,A8)))</f>
        <v/>
      </c>
      <c r="H8" s="56">
        <f>IF(C8=0,"",Setup!$B$6)</f>
        <v/>
      </c>
      <c r="I8" s="27">
        <f>IF(C8=0,"",IF(E8&gt;0,"LOST",IF(D8+E8+F8&lt;C8,"PENDING",IF(D8&gt;0,"WON","VOID"))))</f>
        <v/>
      </c>
      <c r="J8" s="57">
        <f>IF(I8="WON",H8*G8,IF(I8="LOST",0,IF(I8="VOID",H8,"")))</f>
        <v/>
      </c>
      <c r="K8" s="57">
        <f>IF(J8="","",J8-H8)</f>
        <v/>
      </c>
      <c r="M8" s="8" t="inlineStr">
        <is>
          <t>Strike rate</t>
        </is>
      </c>
      <c r="N8" s="59">
        <f>IF(N6+N7=0,0,N6/(N6+N7))</f>
        <v/>
      </c>
      <c r="P8">
        <f>IF(I8="WON",G8,0)</f>
        <v/>
      </c>
      <c r="Q8">
        <f>IF(OR(I8="WON",I8="LOST",I8="VOID"),A8,0)</f>
        <v/>
      </c>
      <c r="R8">
        <f>IF(J8="","",ROUND(J8,0))</f>
        <v/>
      </c>
    </row>
    <row r="9">
      <c r="A9" s="35" t="n">
        <v>5</v>
      </c>
      <c r="B9" s="53">
        <f>IF(C9=0,"",IFERROR(IF(INDEX(Legs!$B$5:$B$504,MATCH(A9,Legs!$A$5:$A$504,0))="","",INDEX(Legs!$B$5:$B$504,MATCH(A9,Legs!$A$5:$A$504,0))),""))</f>
        <v/>
      </c>
      <c r="C9" s="54">
        <f>COUNTIF(Legs!$A$5:$A$504,A9)</f>
        <v/>
      </c>
      <c r="D9" s="26">
        <f>IF(C9=0,"",COUNTIFS(Legs!$A$5:$A$504,A9,Legs!$F$5:$F$504,"W"))</f>
        <v/>
      </c>
      <c r="E9" s="26">
        <f>IF(C9=0,"",COUNTIFS(Legs!$A$5:$A$504,A9,Legs!$F$5:$F$504,"L"))</f>
        <v/>
      </c>
      <c r="F9" s="26">
        <f>IF(C9=0,"",COUNTIFS(Legs!$A$5:$A$504,A9,Legs!$F$5:$F$504,"V"))</f>
        <v/>
      </c>
      <c r="G9" s="55">
        <f>IF(C9=0,"",EXP(SUMIFS(Legs!$I$5:$I$504,Legs!$A$5:$A$504,A9)))</f>
        <v/>
      </c>
      <c r="H9" s="56">
        <f>IF(C9=0,"",Setup!$B$6)</f>
        <v/>
      </c>
      <c r="I9" s="27">
        <f>IF(C9=0,"",IF(E9&gt;0,"LOST",IF(D9+E9+F9&lt;C9,"PENDING",IF(D9&gt;0,"WON","VOID"))))</f>
        <v/>
      </c>
      <c r="J9" s="57">
        <f>IF(I9="WON",H9*G9,IF(I9="LOST",0,IF(I9="VOID",H9,"")))</f>
        <v/>
      </c>
      <c r="K9" s="57">
        <f>IF(J9="","",J9-H9)</f>
        <v/>
      </c>
      <c r="M9" s="8" t="inlineStr">
        <is>
          <t>Staked ($)</t>
        </is>
      </c>
      <c r="N9" s="52">
        <f>SUMIFS($H$5:$H$44,$I$5:$I$44,"WON")+SUMIFS($H$5:$H$44,$I$5:$I$44,"LOST")+SUMIFS($H$5:$H$44,$I$5:$I$44,"VOID")</f>
        <v/>
      </c>
      <c r="P9">
        <f>IF(I9="WON",G9,0)</f>
        <v/>
      </c>
      <c r="Q9">
        <f>IF(OR(I9="WON",I9="LOST",I9="VOID"),A9,0)</f>
        <v/>
      </c>
      <c r="R9">
        <f>IF(J9="","",ROUND(J9,0))</f>
        <v/>
      </c>
    </row>
    <row r="10">
      <c r="A10" s="35" t="n">
        <v>6</v>
      </c>
      <c r="B10" s="53">
        <f>IF(C10=0,"",IFERROR(IF(INDEX(Legs!$B$5:$B$504,MATCH(A10,Legs!$A$5:$A$504,0))="","",INDEX(Legs!$B$5:$B$504,MATCH(A10,Legs!$A$5:$A$504,0))),""))</f>
        <v/>
      </c>
      <c r="C10" s="54">
        <f>COUNTIF(Legs!$A$5:$A$504,A10)</f>
        <v/>
      </c>
      <c r="D10" s="26">
        <f>IF(C10=0,"",COUNTIFS(Legs!$A$5:$A$504,A10,Legs!$F$5:$F$504,"W"))</f>
        <v/>
      </c>
      <c r="E10" s="26">
        <f>IF(C10=0,"",COUNTIFS(Legs!$A$5:$A$504,A10,Legs!$F$5:$F$504,"L"))</f>
        <v/>
      </c>
      <c r="F10" s="26">
        <f>IF(C10=0,"",COUNTIFS(Legs!$A$5:$A$504,A10,Legs!$F$5:$F$504,"V"))</f>
        <v/>
      </c>
      <c r="G10" s="55">
        <f>IF(C10=0,"",EXP(SUMIFS(Legs!$I$5:$I$504,Legs!$A$5:$A$504,A10)))</f>
        <v/>
      </c>
      <c r="H10" s="56">
        <f>IF(C10=0,"",Setup!$B$6)</f>
        <v/>
      </c>
      <c r="I10" s="27">
        <f>IF(C10=0,"",IF(E10&gt;0,"LOST",IF(D10+E10+F10&lt;C10,"PENDING",IF(D10&gt;0,"WON","VOID"))))</f>
        <v/>
      </c>
      <c r="J10" s="57">
        <f>IF(I10="WON",H10*G10,IF(I10="LOST",0,IF(I10="VOID",H10,"")))</f>
        <v/>
      </c>
      <c r="K10" s="57">
        <f>IF(J10="","",J10-H10)</f>
        <v/>
      </c>
      <c r="M10" s="8" t="inlineStr">
        <is>
          <t>Returned ($)</t>
        </is>
      </c>
      <c r="N10" s="52">
        <f>SUMIFS($J$5:$J$44,$I$5:$I$44,"WON")+SUMIFS($J$5:$J$44,$I$5:$I$44,"VOID")</f>
        <v/>
      </c>
      <c r="P10">
        <f>IF(I10="WON",G10,0)</f>
        <v/>
      </c>
      <c r="Q10">
        <f>IF(OR(I10="WON",I10="LOST",I10="VOID"),A10,0)</f>
        <v/>
      </c>
      <c r="R10">
        <f>IF(J10="","",ROUND(J10,0))</f>
        <v/>
      </c>
    </row>
    <row r="11">
      <c r="A11" s="35" t="n">
        <v>7</v>
      </c>
      <c r="B11" s="53">
        <f>IF(C11=0,"",IFERROR(IF(INDEX(Legs!$B$5:$B$504,MATCH(A11,Legs!$A$5:$A$504,0))="","",INDEX(Legs!$B$5:$B$504,MATCH(A11,Legs!$A$5:$A$504,0))),""))</f>
        <v/>
      </c>
      <c r="C11" s="54">
        <f>COUNTIF(Legs!$A$5:$A$504,A11)</f>
        <v/>
      </c>
      <c r="D11" s="26">
        <f>IF(C11=0,"",COUNTIFS(Legs!$A$5:$A$504,A11,Legs!$F$5:$F$504,"W"))</f>
        <v/>
      </c>
      <c r="E11" s="26">
        <f>IF(C11=0,"",COUNTIFS(Legs!$A$5:$A$504,A11,Legs!$F$5:$F$504,"L"))</f>
        <v/>
      </c>
      <c r="F11" s="26">
        <f>IF(C11=0,"",COUNTIFS(Legs!$A$5:$A$504,A11,Legs!$F$5:$F$504,"V"))</f>
        <v/>
      </c>
      <c r="G11" s="55">
        <f>IF(C11=0,"",EXP(SUMIFS(Legs!$I$5:$I$504,Legs!$A$5:$A$504,A11)))</f>
        <v/>
      </c>
      <c r="H11" s="56">
        <f>IF(C11=0,"",Setup!$B$6)</f>
        <v/>
      </c>
      <c r="I11" s="27">
        <f>IF(C11=0,"",IF(E11&gt;0,"LOST",IF(D11+E11+F11&lt;C11,"PENDING",IF(D11&gt;0,"WON","VOID"))))</f>
        <v/>
      </c>
      <c r="J11" s="57">
        <f>IF(I11="WON",H11*G11,IF(I11="LOST",0,IF(I11="VOID",H11,"")))</f>
        <v/>
      </c>
      <c r="K11" s="57">
        <f>IF(J11="","",J11-H11)</f>
        <v/>
      </c>
      <c r="M11" s="8" t="inlineStr">
        <is>
          <t>Profit on the punt ($)</t>
        </is>
      </c>
      <c r="N11" s="52">
        <f>N10-N9</f>
        <v/>
      </c>
      <c r="P11">
        <f>IF(I11="WON",G11,0)</f>
        <v/>
      </c>
      <c r="Q11">
        <f>IF(OR(I11="WON",I11="LOST",I11="VOID"),A11,0)</f>
        <v/>
      </c>
      <c r="R11">
        <f>IF(J11="","",ROUND(J11,0))</f>
        <v/>
      </c>
    </row>
    <row r="12">
      <c r="A12" s="35" t="n">
        <v>8</v>
      </c>
      <c r="B12" s="53">
        <f>IF(C12=0,"",IFERROR(IF(INDEX(Legs!$B$5:$B$504,MATCH(A12,Legs!$A$5:$A$504,0))="","",INDEX(Legs!$B$5:$B$504,MATCH(A12,Legs!$A$5:$A$504,0))),""))</f>
        <v/>
      </c>
      <c r="C12" s="54">
        <f>COUNTIF(Legs!$A$5:$A$504,A12)</f>
        <v/>
      </c>
      <c r="D12" s="26">
        <f>IF(C12=0,"",COUNTIFS(Legs!$A$5:$A$504,A12,Legs!$F$5:$F$504,"W"))</f>
        <v/>
      </c>
      <c r="E12" s="26">
        <f>IF(C12=0,"",COUNTIFS(Legs!$A$5:$A$504,A12,Legs!$F$5:$F$504,"L"))</f>
        <v/>
      </c>
      <c r="F12" s="26">
        <f>IF(C12=0,"",COUNTIFS(Legs!$A$5:$A$504,A12,Legs!$F$5:$F$504,"V"))</f>
        <v/>
      </c>
      <c r="G12" s="55">
        <f>IF(C12=0,"",EXP(SUMIFS(Legs!$I$5:$I$504,Legs!$A$5:$A$504,A12)))</f>
        <v/>
      </c>
      <c r="H12" s="56">
        <f>IF(C12=0,"",Setup!$B$6)</f>
        <v/>
      </c>
      <c r="I12" s="27">
        <f>IF(C12=0,"",IF(E12&gt;0,"LOST",IF(D12+E12+F12&lt;C12,"PENDING",IF(D12&gt;0,"WON","VOID"))))</f>
        <v/>
      </c>
      <c r="J12" s="57">
        <f>IF(I12="WON",H12*G12,IF(I12="LOST",0,IF(I12="VOID",H12,"")))</f>
        <v/>
      </c>
      <c r="K12" s="57">
        <f>IF(J12="","",J12-H12)</f>
        <v/>
      </c>
      <c r="M12" s="8" t="inlineStr">
        <is>
          <t>Return on stake</t>
        </is>
      </c>
      <c r="N12" s="60">
        <f>IF(N9=0,0,N11/N9)</f>
        <v/>
      </c>
      <c r="P12">
        <f>IF(I12="WON",G12,0)</f>
        <v/>
      </c>
      <c r="Q12">
        <f>IF(OR(I12="WON",I12="LOST",I12="VOID"),A12,0)</f>
        <v/>
      </c>
      <c r="R12">
        <f>IF(J12="","",ROUND(J12,0))</f>
        <v/>
      </c>
    </row>
    <row r="13">
      <c r="A13" s="35" t="n">
        <v>9</v>
      </c>
      <c r="B13" s="53">
        <f>IF(C13=0,"",IFERROR(IF(INDEX(Legs!$B$5:$B$504,MATCH(A13,Legs!$A$5:$A$504,0))="","",INDEX(Legs!$B$5:$B$504,MATCH(A13,Legs!$A$5:$A$504,0))),""))</f>
        <v/>
      </c>
      <c r="C13" s="54">
        <f>COUNTIF(Legs!$A$5:$A$504,A13)</f>
        <v/>
      </c>
      <c r="D13" s="26">
        <f>IF(C13=0,"",COUNTIFS(Legs!$A$5:$A$504,A13,Legs!$F$5:$F$504,"W"))</f>
        <v/>
      </c>
      <c r="E13" s="26">
        <f>IF(C13=0,"",COUNTIFS(Legs!$A$5:$A$504,A13,Legs!$F$5:$F$504,"L"))</f>
        <v/>
      </c>
      <c r="F13" s="26">
        <f>IF(C13=0,"",COUNTIFS(Legs!$A$5:$A$504,A13,Legs!$F$5:$F$504,"V"))</f>
        <v/>
      </c>
      <c r="G13" s="55">
        <f>IF(C13=0,"",EXP(SUMIFS(Legs!$I$5:$I$504,Legs!$A$5:$A$504,A13)))</f>
        <v/>
      </c>
      <c r="H13" s="56">
        <f>IF(C13=0,"",Setup!$B$6)</f>
        <v/>
      </c>
      <c r="I13" s="27">
        <f>IF(C13=0,"",IF(E13&gt;0,"LOST",IF(D13+E13+F13&lt;C13,"PENDING",IF(D13&gt;0,"WON","VOID"))))</f>
        <v/>
      </c>
      <c r="J13" s="57">
        <f>IF(I13="WON",H13*G13,IF(I13="LOST",0,IF(I13="VOID",H13,"")))</f>
        <v/>
      </c>
      <c r="K13" s="57">
        <f>IF(J13="","",J13-H13)</f>
        <v/>
      </c>
      <c r="M13" s="8" t="inlineStr">
        <is>
          <t>Biggest return ($)</t>
        </is>
      </c>
      <c r="N13" s="52">
        <f>MAX($J$5:$J$44)</f>
        <v/>
      </c>
      <c r="P13">
        <f>IF(I13="WON",G13,0)</f>
        <v/>
      </c>
      <c r="Q13">
        <f>IF(OR(I13="WON",I13="LOST",I13="VOID"),A13,0)</f>
        <v/>
      </c>
      <c r="R13">
        <f>IF(J13="","",ROUND(J13,0))</f>
        <v/>
      </c>
    </row>
    <row r="14">
      <c r="A14" s="35" t="n">
        <v>10</v>
      </c>
      <c r="B14" s="53">
        <f>IF(C14=0,"",IFERROR(IF(INDEX(Legs!$B$5:$B$504,MATCH(A14,Legs!$A$5:$A$504,0))="","",INDEX(Legs!$B$5:$B$504,MATCH(A14,Legs!$A$5:$A$504,0))),""))</f>
        <v/>
      </c>
      <c r="C14" s="54">
        <f>COUNTIF(Legs!$A$5:$A$504,A14)</f>
        <v/>
      </c>
      <c r="D14" s="26">
        <f>IF(C14=0,"",COUNTIFS(Legs!$A$5:$A$504,A14,Legs!$F$5:$F$504,"W"))</f>
        <v/>
      </c>
      <c r="E14" s="26">
        <f>IF(C14=0,"",COUNTIFS(Legs!$A$5:$A$504,A14,Legs!$F$5:$F$504,"L"))</f>
        <v/>
      </c>
      <c r="F14" s="26">
        <f>IF(C14=0,"",COUNTIFS(Legs!$A$5:$A$504,A14,Legs!$F$5:$F$504,"V"))</f>
        <v/>
      </c>
      <c r="G14" s="55">
        <f>IF(C14=0,"",EXP(SUMIFS(Legs!$I$5:$I$504,Legs!$A$5:$A$504,A14)))</f>
        <v/>
      </c>
      <c r="H14" s="56">
        <f>IF(C14=0,"",Setup!$B$6)</f>
        <v/>
      </c>
      <c r="I14" s="27">
        <f>IF(C14=0,"",IF(E14&gt;0,"LOST",IF(D14+E14+F14&lt;C14,"PENDING",IF(D14&gt;0,"WON","VOID"))))</f>
        <v/>
      </c>
      <c r="J14" s="57">
        <f>IF(I14="WON",H14*G14,IF(I14="LOST",0,IF(I14="VOID",H14,"")))</f>
        <v/>
      </c>
      <c r="K14" s="57">
        <f>IF(J14="","",J14-H14)</f>
        <v/>
      </c>
      <c r="M14" s="8" t="inlineStr">
        <is>
          <t>Longest multi landed</t>
        </is>
      </c>
      <c r="N14" s="61">
        <f>IF(N6=0,"-",MAX($P$5:$P$44))</f>
        <v/>
      </c>
      <c r="P14">
        <f>IF(I14="WON",G14,0)</f>
        <v/>
      </c>
      <c r="Q14">
        <f>IF(OR(I14="WON",I14="LOST",I14="VOID"),A14,0)</f>
        <v/>
      </c>
      <c r="R14">
        <f>IF(J14="","",ROUND(J14,0))</f>
        <v/>
      </c>
    </row>
    <row r="15">
      <c r="A15" s="35" t="n">
        <v>11</v>
      </c>
      <c r="B15" s="53">
        <f>IF(C15=0,"",IFERROR(IF(INDEX(Legs!$B$5:$B$504,MATCH(A15,Legs!$A$5:$A$504,0))="","",INDEX(Legs!$B$5:$B$504,MATCH(A15,Legs!$A$5:$A$504,0))),""))</f>
        <v/>
      </c>
      <c r="C15" s="54">
        <f>COUNTIF(Legs!$A$5:$A$504,A15)</f>
        <v/>
      </c>
      <c r="D15" s="26">
        <f>IF(C15=0,"",COUNTIFS(Legs!$A$5:$A$504,A15,Legs!$F$5:$F$504,"W"))</f>
        <v/>
      </c>
      <c r="E15" s="26">
        <f>IF(C15=0,"",COUNTIFS(Legs!$A$5:$A$504,A15,Legs!$F$5:$F$504,"L"))</f>
        <v/>
      </c>
      <c r="F15" s="26">
        <f>IF(C15=0,"",COUNTIFS(Legs!$A$5:$A$504,A15,Legs!$F$5:$F$504,"V"))</f>
        <v/>
      </c>
      <c r="G15" s="55">
        <f>IF(C15=0,"",EXP(SUMIFS(Legs!$I$5:$I$504,Legs!$A$5:$A$504,A15)))</f>
        <v/>
      </c>
      <c r="H15" s="56">
        <f>IF(C15=0,"",Setup!$B$6)</f>
        <v/>
      </c>
      <c r="I15" s="27">
        <f>IF(C15=0,"",IF(E15&gt;0,"LOST",IF(D15+E15+F15&lt;C15,"PENDING",IF(D15&gt;0,"WON","VOID"))))</f>
        <v/>
      </c>
      <c r="J15" s="57">
        <f>IF(I15="WON",H15*G15,IF(I15="LOST",0,IF(I15="VOID",H15,"")))</f>
        <v/>
      </c>
      <c r="K15" s="57">
        <f>IF(J15="","",J15-H15)</f>
        <v/>
      </c>
      <c r="M15" s="8" t="inlineStr">
        <is>
          <t>Last settled round</t>
        </is>
      </c>
      <c r="N15" s="58">
        <f>IF(MAX($Q$5:$Q$44)=0,"-",MAX($Q$5:$Q$44))</f>
        <v/>
      </c>
      <c r="P15">
        <f>IF(I15="WON",G15,0)</f>
        <v/>
      </c>
      <c r="Q15">
        <f>IF(OR(I15="WON",I15="LOST",I15="VOID"),A15,0)</f>
        <v/>
      </c>
      <c r="R15">
        <f>IF(J15="","",ROUND(J15,0))</f>
        <v/>
      </c>
    </row>
    <row r="16">
      <c r="A16" s="35" t="n">
        <v>12</v>
      </c>
      <c r="B16" s="53">
        <f>IF(C16=0,"",IFERROR(IF(INDEX(Legs!$B$5:$B$504,MATCH(A16,Legs!$A$5:$A$504,0))="","",INDEX(Legs!$B$5:$B$504,MATCH(A16,Legs!$A$5:$A$504,0))),""))</f>
        <v/>
      </c>
      <c r="C16" s="54">
        <f>COUNTIF(Legs!$A$5:$A$504,A16)</f>
        <v/>
      </c>
      <c r="D16" s="26">
        <f>IF(C16=0,"",COUNTIFS(Legs!$A$5:$A$504,A16,Legs!$F$5:$F$504,"W"))</f>
        <v/>
      </c>
      <c r="E16" s="26">
        <f>IF(C16=0,"",COUNTIFS(Legs!$A$5:$A$504,A16,Legs!$F$5:$F$504,"L"))</f>
        <v/>
      </c>
      <c r="F16" s="26">
        <f>IF(C16=0,"",COUNTIFS(Legs!$A$5:$A$504,A16,Legs!$F$5:$F$504,"V"))</f>
        <v/>
      </c>
      <c r="G16" s="55">
        <f>IF(C16=0,"",EXP(SUMIFS(Legs!$I$5:$I$504,Legs!$A$5:$A$504,A16)))</f>
        <v/>
      </c>
      <c r="H16" s="56">
        <f>IF(C16=0,"",Setup!$B$6)</f>
        <v/>
      </c>
      <c r="I16" s="27">
        <f>IF(C16=0,"",IF(E16&gt;0,"LOST",IF(D16+E16+F16&lt;C16,"PENDING",IF(D16&gt;0,"WON","VOID"))))</f>
        <v/>
      </c>
      <c r="J16" s="57">
        <f>IF(I16="WON",H16*G16,IF(I16="LOST",0,IF(I16="VOID",H16,"")))</f>
        <v/>
      </c>
      <c r="K16" s="57">
        <f>IF(J16="","",J16-H16)</f>
        <v/>
      </c>
      <c r="P16">
        <f>IF(I16="WON",G16,0)</f>
        <v/>
      </c>
      <c r="Q16">
        <f>IF(OR(I16="WON",I16="LOST",I16="VOID"),A16,0)</f>
        <v/>
      </c>
      <c r="R16">
        <f>IF(J16="","",ROUND(J16,0))</f>
        <v/>
      </c>
    </row>
    <row r="17">
      <c r="A17" s="35" t="n">
        <v>13</v>
      </c>
      <c r="B17" s="53">
        <f>IF(C17=0,"",IFERROR(IF(INDEX(Legs!$B$5:$B$504,MATCH(A17,Legs!$A$5:$A$504,0))="","",INDEX(Legs!$B$5:$B$504,MATCH(A17,Legs!$A$5:$A$504,0))),""))</f>
        <v/>
      </c>
      <c r="C17" s="54">
        <f>COUNTIF(Legs!$A$5:$A$504,A17)</f>
        <v/>
      </c>
      <c r="D17" s="26">
        <f>IF(C17=0,"",COUNTIFS(Legs!$A$5:$A$504,A17,Legs!$F$5:$F$504,"W"))</f>
        <v/>
      </c>
      <c r="E17" s="26">
        <f>IF(C17=0,"",COUNTIFS(Legs!$A$5:$A$504,A17,Legs!$F$5:$F$504,"L"))</f>
        <v/>
      </c>
      <c r="F17" s="26">
        <f>IF(C17=0,"",COUNTIFS(Legs!$A$5:$A$504,A17,Legs!$F$5:$F$504,"V"))</f>
        <v/>
      </c>
      <c r="G17" s="55">
        <f>IF(C17=0,"",EXP(SUMIFS(Legs!$I$5:$I$504,Legs!$A$5:$A$504,A17)))</f>
        <v/>
      </c>
      <c r="H17" s="56">
        <f>IF(C17=0,"",Setup!$B$6)</f>
        <v/>
      </c>
      <c r="I17" s="27">
        <f>IF(C17=0,"",IF(E17&gt;0,"LOST",IF(D17+E17+F17&lt;C17,"PENDING",IF(D17&gt;0,"WON","VOID"))))</f>
        <v/>
      </c>
      <c r="J17" s="57">
        <f>IF(I17="WON",H17*G17,IF(I17="LOST",0,IF(I17="VOID",H17,"")))</f>
        <v/>
      </c>
      <c r="K17" s="57">
        <f>IF(J17="","",J17-H17)</f>
        <v/>
      </c>
      <c r="P17">
        <f>IF(I17="WON",G17,0)</f>
        <v/>
      </c>
      <c r="Q17">
        <f>IF(OR(I17="WON",I17="LOST",I17="VOID"),A17,0)</f>
        <v/>
      </c>
      <c r="R17">
        <f>IF(J17="","",ROUND(J17,0))</f>
        <v/>
      </c>
    </row>
    <row r="18">
      <c r="A18" s="35" t="n">
        <v>14</v>
      </c>
      <c r="B18" s="53">
        <f>IF(C18=0,"",IFERROR(IF(INDEX(Legs!$B$5:$B$504,MATCH(A18,Legs!$A$5:$A$504,0))="","",INDEX(Legs!$B$5:$B$504,MATCH(A18,Legs!$A$5:$A$504,0))),""))</f>
        <v/>
      </c>
      <c r="C18" s="54">
        <f>COUNTIF(Legs!$A$5:$A$504,A18)</f>
        <v/>
      </c>
      <c r="D18" s="26">
        <f>IF(C18=0,"",COUNTIFS(Legs!$A$5:$A$504,A18,Legs!$F$5:$F$504,"W"))</f>
        <v/>
      </c>
      <c r="E18" s="26">
        <f>IF(C18=0,"",COUNTIFS(Legs!$A$5:$A$504,A18,Legs!$F$5:$F$504,"L"))</f>
        <v/>
      </c>
      <c r="F18" s="26">
        <f>IF(C18=0,"",COUNTIFS(Legs!$A$5:$A$504,A18,Legs!$F$5:$F$504,"V"))</f>
        <v/>
      </c>
      <c r="G18" s="55">
        <f>IF(C18=0,"",EXP(SUMIFS(Legs!$I$5:$I$504,Legs!$A$5:$A$504,A18)))</f>
        <v/>
      </c>
      <c r="H18" s="56">
        <f>IF(C18=0,"",Setup!$B$6)</f>
        <v/>
      </c>
      <c r="I18" s="27">
        <f>IF(C18=0,"",IF(E18&gt;0,"LOST",IF(D18+E18+F18&lt;C18,"PENDING",IF(D18&gt;0,"WON","VOID"))))</f>
        <v/>
      </c>
      <c r="J18" s="57">
        <f>IF(I18="WON",H18*G18,IF(I18="LOST",0,IF(I18="VOID",H18,"")))</f>
        <v/>
      </c>
      <c r="K18" s="57">
        <f>IF(J18="","",J18-H18)</f>
        <v/>
      </c>
      <c r="P18">
        <f>IF(I18="WON",G18,0)</f>
        <v/>
      </c>
      <c r="Q18">
        <f>IF(OR(I18="WON",I18="LOST",I18="VOID"),A18,0)</f>
        <v/>
      </c>
      <c r="R18">
        <f>IF(J18="","",ROUND(J18,0))</f>
        <v/>
      </c>
    </row>
    <row r="19">
      <c r="A19" s="35" t="n">
        <v>15</v>
      </c>
      <c r="B19" s="53">
        <f>IF(C19=0,"",IFERROR(IF(INDEX(Legs!$B$5:$B$504,MATCH(A19,Legs!$A$5:$A$504,0))="","",INDEX(Legs!$B$5:$B$504,MATCH(A19,Legs!$A$5:$A$504,0))),""))</f>
        <v/>
      </c>
      <c r="C19" s="54">
        <f>COUNTIF(Legs!$A$5:$A$504,A19)</f>
        <v/>
      </c>
      <c r="D19" s="26">
        <f>IF(C19=0,"",COUNTIFS(Legs!$A$5:$A$504,A19,Legs!$F$5:$F$504,"W"))</f>
        <v/>
      </c>
      <c r="E19" s="26">
        <f>IF(C19=0,"",COUNTIFS(Legs!$A$5:$A$504,A19,Legs!$F$5:$F$504,"L"))</f>
        <v/>
      </c>
      <c r="F19" s="26">
        <f>IF(C19=0,"",COUNTIFS(Legs!$A$5:$A$504,A19,Legs!$F$5:$F$504,"V"))</f>
        <v/>
      </c>
      <c r="G19" s="55">
        <f>IF(C19=0,"",EXP(SUMIFS(Legs!$I$5:$I$504,Legs!$A$5:$A$504,A19)))</f>
        <v/>
      </c>
      <c r="H19" s="56">
        <f>IF(C19=0,"",Setup!$B$6)</f>
        <v/>
      </c>
      <c r="I19" s="27">
        <f>IF(C19=0,"",IF(E19&gt;0,"LOST",IF(D19+E19+F19&lt;C19,"PENDING",IF(D19&gt;0,"WON","VOID"))))</f>
        <v/>
      </c>
      <c r="J19" s="57">
        <f>IF(I19="WON",H19*G19,IF(I19="LOST",0,IF(I19="VOID",H19,"")))</f>
        <v/>
      </c>
      <c r="K19" s="57">
        <f>IF(J19="","",J19-H19)</f>
        <v/>
      </c>
      <c r="P19">
        <f>IF(I19="WON",G19,0)</f>
        <v/>
      </c>
      <c r="Q19">
        <f>IF(OR(I19="WON",I19="LOST",I19="VOID"),A19,0)</f>
        <v/>
      </c>
      <c r="R19">
        <f>IF(J19="","",ROUND(J19,0))</f>
        <v/>
      </c>
    </row>
    <row r="20">
      <c r="A20" s="35" t="n">
        <v>16</v>
      </c>
      <c r="B20" s="53">
        <f>IF(C20=0,"",IFERROR(IF(INDEX(Legs!$B$5:$B$504,MATCH(A20,Legs!$A$5:$A$504,0))="","",INDEX(Legs!$B$5:$B$504,MATCH(A20,Legs!$A$5:$A$504,0))),""))</f>
        <v/>
      </c>
      <c r="C20" s="54">
        <f>COUNTIF(Legs!$A$5:$A$504,A20)</f>
        <v/>
      </c>
      <c r="D20" s="26">
        <f>IF(C20=0,"",COUNTIFS(Legs!$A$5:$A$504,A20,Legs!$F$5:$F$504,"W"))</f>
        <v/>
      </c>
      <c r="E20" s="26">
        <f>IF(C20=0,"",COUNTIFS(Legs!$A$5:$A$504,A20,Legs!$F$5:$F$504,"L"))</f>
        <v/>
      </c>
      <c r="F20" s="26">
        <f>IF(C20=0,"",COUNTIFS(Legs!$A$5:$A$504,A20,Legs!$F$5:$F$504,"V"))</f>
        <v/>
      </c>
      <c r="G20" s="55">
        <f>IF(C20=0,"",EXP(SUMIFS(Legs!$I$5:$I$504,Legs!$A$5:$A$504,A20)))</f>
        <v/>
      </c>
      <c r="H20" s="56">
        <f>IF(C20=0,"",Setup!$B$6)</f>
        <v/>
      </c>
      <c r="I20" s="27">
        <f>IF(C20=0,"",IF(E20&gt;0,"LOST",IF(D20+E20+F20&lt;C20,"PENDING",IF(D20&gt;0,"WON","VOID"))))</f>
        <v/>
      </c>
      <c r="J20" s="57">
        <f>IF(I20="WON",H20*G20,IF(I20="LOST",0,IF(I20="VOID",H20,"")))</f>
        <v/>
      </c>
      <c r="K20" s="57">
        <f>IF(J20="","",J20-H20)</f>
        <v/>
      </c>
      <c r="P20">
        <f>IF(I20="WON",G20,0)</f>
        <v/>
      </c>
      <c r="Q20">
        <f>IF(OR(I20="WON",I20="LOST",I20="VOID"),A20,0)</f>
        <v/>
      </c>
      <c r="R20">
        <f>IF(J20="","",ROUND(J20,0))</f>
        <v/>
      </c>
    </row>
    <row r="21">
      <c r="A21" s="35" t="n">
        <v>17</v>
      </c>
      <c r="B21" s="53">
        <f>IF(C21=0,"",IFERROR(IF(INDEX(Legs!$B$5:$B$504,MATCH(A21,Legs!$A$5:$A$504,0))="","",INDEX(Legs!$B$5:$B$504,MATCH(A21,Legs!$A$5:$A$504,0))),""))</f>
        <v/>
      </c>
      <c r="C21" s="54">
        <f>COUNTIF(Legs!$A$5:$A$504,A21)</f>
        <v/>
      </c>
      <c r="D21" s="26">
        <f>IF(C21=0,"",COUNTIFS(Legs!$A$5:$A$504,A21,Legs!$F$5:$F$504,"W"))</f>
        <v/>
      </c>
      <c r="E21" s="26">
        <f>IF(C21=0,"",COUNTIFS(Legs!$A$5:$A$504,A21,Legs!$F$5:$F$504,"L"))</f>
        <v/>
      </c>
      <c r="F21" s="26">
        <f>IF(C21=0,"",COUNTIFS(Legs!$A$5:$A$504,A21,Legs!$F$5:$F$504,"V"))</f>
        <v/>
      </c>
      <c r="G21" s="55">
        <f>IF(C21=0,"",EXP(SUMIFS(Legs!$I$5:$I$504,Legs!$A$5:$A$504,A21)))</f>
        <v/>
      </c>
      <c r="H21" s="56">
        <f>IF(C21=0,"",Setup!$B$6)</f>
        <v/>
      </c>
      <c r="I21" s="27">
        <f>IF(C21=0,"",IF(E21&gt;0,"LOST",IF(D21+E21+F21&lt;C21,"PENDING",IF(D21&gt;0,"WON","VOID"))))</f>
        <v/>
      </c>
      <c r="J21" s="57">
        <f>IF(I21="WON",H21*G21,IF(I21="LOST",0,IF(I21="VOID",H21,"")))</f>
        <v/>
      </c>
      <c r="K21" s="57">
        <f>IF(J21="","",J21-H21)</f>
        <v/>
      </c>
      <c r="P21">
        <f>IF(I21="WON",G21,0)</f>
        <v/>
      </c>
      <c r="Q21">
        <f>IF(OR(I21="WON",I21="LOST",I21="VOID"),A21,0)</f>
        <v/>
      </c>
      <c r="R21">
        <f>IF(J21="","",ROUND(J21,0))</f>
        <v/>
      </c>
    </row>
    <row r="22">
      <c r="A22" s="35" t="n">
        <v>18</v>
      </c>
      <c r="B22" s="53">
        <f>IF(C22=0,"",IFERROR(IF(INDEX(Legs!$B$5:$B$504,MATCH(A22,Legs!$A$5:$A$504,0))="","",INDEX(Legs!$B$5:$B$504,MATCH(A22,Legs!$A$5:$A$504,0))),""))</f>
        <v/>
      </c>
      <c r="C22" s="54">
        <f>COUNTIF(Legs!$A$5:$A$504,A22)</f>
        <v/>
      </c>
      <c r="D22" s="26">
        <f>IF(C22=0,"",COUNTIFS(Legs!$A$5:$A$504,A22,Legs!$F$5:$F$504,"W"))</f>
        <v/>
      </c>
      <c r="E22" s="26">
        <f>IF(C22=0,"",COUNTIFS(Legs!$A$5:$A$504,A22,Legs!$F$5:$F$504,"L"))</f>
        <v/>
      </c>
      <c r="F22" s="26">
        <f>IF(C22=0,"",COUNTIFS(Legs!$A$5:$A$504,A22,Legs!$F$5:$F$504,"V"))</f>
        <v/>
      </c>
      <c r="G22" s="55">
        <f>IF(C22=0,"",EXP(SUMIFS(Legs!$I$5:$I$504,Legs!$A$5:$A$504,A22)))</f>
        <v/>
      </c>
      <c r="H22" s="56">
        <f>IF(C22=0,"",Setup!$B$6)</f>
        <v/>
      </c>
      <c r="I22" s="27">
        <f>IF(C22=0,"",IF(E22&gt;0,"LOST",IF(D22+E22+F22&lt;C22,"PENDING",IF(D22&gt;0,"WON","VOID"))))</f>
        <v/>
      </c>
      <c r="J22" s="57">
        <f>IF(I22="WON",H22*G22,IF(I22="LOST",0,IF(I22="VOID",H22,"")))</f>
        <v/>
      </c>
      <c r="K22" s="57">
        <f>IF(J22="","",J22-H22)</f>
        <v/>
      </c>
      <c r="P22">
        <f>IF(I22="WON",G22,0)</f>
        <v/>
      </c>
      <c r="Q22">
        <f>IF(OR(I22="WON",I22="LOST",I22="VOID"),A22,0)</f>
        <v/>
      </c>
      <c r="R22">
        <f>IF(J22="","",ROUND(J22,0))</f>
        <v/>
      </c>
    </row>
    <row r="23">
      <c r="A23" s="35" t="n">
        <v>19</v>
      </c>
      <c r="B23" s="53">
        <f>IF(C23=0,"",IFERROR(IF(INDEX(Legs!$B$5:$B$504,MATCH(A23,Legs!$A$5:$A$504,0))="","",INDEX(Legs!$B$5:$B$504,MATCH(A23,Legs!$A$5:$A$504,0))),""))</f>
        <v/>
      </c>
      <c r="C23" s="54">
        <f>COUNTIF(Legs!$A$5:$A$504,A23)</f>
        <v/>
      </c>
      <c r="D23" s="26">
        <f>IF(C23=0,"",COUNTIFS(Legs!$A$5:$A$504,A23,Legs!$F$5:$F$504,"W"))</f>
        <v/>
      </c>
      <c r="E23" s="26">
        <f>IF(C23=0,"",COUNTIFS(Legs!$A$5:$A$504,A23,Legs!$F$5:$F$504,"L"))</f>
        <v/>
      </c>
      <c r="F23" s="26">
        <f>IF(C23=0,"",COUNTIFS(Legs!$A$5:$A$504,A23,Legs!$F$5:$F$504,"V"))</f>
        <v/>
      </c>
      <c r="G23" s="55">
        <f>IF(C23=0,"",EXP(SUMIFS(Legs!$I$5:$I$504,Legs!$A$5:$A$504,A23)))</f>
        <v/>
      </c>
      <c r="H23" s="56">
        <f>IF(C23=0,"",Setup!$B$6)</f>
        <v/>
      </c>
      <c r="I23" s="27">
        <f>IF(C23=0,"",IF(E23&gt;0,"LOST",IF(D23+E23+F23&lt;C23,"PENDING",IF(D23&gt;0,"WON","VOID"))))</f>
        <v/>
      </c>
      <c r="J23" s="57">
        <f>IF(I23="WON",H23*G23,IF(I23="LOST",0,IF(I23="VOID",H23,"")))</f>
        <v/>
      </c>
      <c r="K23" s="57">
        <f>IF(J23="","",J23-H23)</f>
        <v/>
      </c>
      <c r="P23">
        <f>IF(I23="WON",G23,0)</f>
        <v/>
      </c>
      <c r="Q23">
        <f>IF(OR(I23="WON",I23="LOST",I23="VOID"),A23,0)</f>
        <v/>
      </c>
      <c r="R23">
        <f>IF(J23="","",ROUND(J23,0))</f>
        <v/>
      </c>
    </row>
    <row r="24">
      <c r="A24" s="35" t="n">
        <v>20</v>
      </c>
      <c r="B24" s="53">
        <f>IF(C24=0,"",IFERROR(IF(INDEX(Legs!$B$5:$B$504,MATCH(A24,Legs!$A$5:$A$504,0))="","",INDEX(Legs!$B$5:$B$504,MATCH(A24,Legs!$A$5:$A$504,0))),""))</f>
        <v/>
      </c>
      <c r="C24" s="54">
        <f>COUNTIF(Legs!$A$5:$A$504,A24)</f>
        <v/>
      </c>
      <c r="D24" s="26">
        <f>IF(C24=0,"",COUNTIFS(Legs!$A$5:$A$504,A24,Legs!$F$5:$F$504,"W"))</f>
        <v/>
      </c>
      <c r="E24" s="26">
        <f>IF(C24=0,"",COUNTIFS(Legs!$A$5:$A$504,A24,Legs!$F$5:$F$504,"L"))</f>
        <v/>
      </c>
      <c r="F24" s="26">
        <f>IF(C24=0,"",COUNTIFS(Legs!$A$5:$A$504,A24,Legs!$F$5:$F$504,"V"))</f>
        <v/>
      </c>
      <c r="G24" s="55">
        <f>IF(C24=0,"",EXP(SUMIFS(Legs!$I$5:$I$504,Legs!$A$5:$A$504,A24)))</f>
        <v/>
      </c>
      <c r="H24" s="56">
        <f>IF(C24=0,"",Setup!$B$6)</f>
        <v/>
      </c>
      <c r="I24" s="27">
        <f>IF(C24=0,"",IF(E24&gt;0,"LOST",IF(D24+E24+F24&lt;C24,"PENDING",IF(D24&gt;0,"WON","VOID"))))</f>
        <v/>
      </c>
      <c r="J24" s="57">
        <f>IF(I24="WON",H24*G24,IF(I24="LOST",0,IF(I24="VOID",H24,"")))</f>
        <v/>
      </c>
      <c r="K24" s="57">
        <f>IF(J24="","",J24-H24)</f>
        <v/>
      </c>
      <c r="P24">
        <f>IF(I24="WON",G24,0)</f>
        <v/>
      </c>
      <c r="Q24">
        <f>IF(OR(I24="WON",I24="LOST",I24="VOID"),A24,0)</f>
        <v/>
      </c>
      <c r="R24">
        <f>IF(J24="","",ROUND(J24,0))</f>
        <v/>
      </c>
    </row>
    <row r="25">
      <c r="A25" s="35" t="n">
        <v>21</v>
      </c>
      <c r="B25" s="53">
        <f>IF(C25=0,"",IFERROR(IF(INDEX(Legs!$B$5:$B$504,MATCH(A25,Legs!$A$5:$A$504,0))="","",INDEX(Legs!$B$5:$B$504,MATCH(A25,Legs!$A$5:$A$504,0))),""))</f>
        <v/>
      </c>
      <c r="C25" s="54">
        <f>COUNTIF(Legs!$A$5:$A$504,A25)</f>
        <v/>
      </c>
      <c r="D25" s="26">
        <f>IF(C25=0,"",COUNTIFS(Legs!$A$5:$A$504,A25,Legs!$F$5:$F$504,"W"))</f>
        <v/>
      </c>
      <c r="E25" s="26">
        <f>IF(C25=0,"",COUNTIFS(Legs!$A$5:$A$504,A25,Legs!$F$5:$F$504,"L"))</f>
        <v/>
      </c>
      <c r="F25" s="26">
        <f>IF(C25=0,"",COUNTIFS(Legs!$A$5:$A$504,A25,Legs!$F$5:$F$504,"V"))</f>
        <v/>
      </c>
      <c r="G25" s="55">
        <f>IF(C25=0,"",EXP(SUMIFS(Legs!$I$5:$I$504,Legs!$A$5:$A$504,A25)))</f>
        <v/>
      </c>
      <c r="H25" s="56">
        <f>IF(C25=0,"",Setup!$B$6)</f>
        <v/>
      </c>
      <c r="I25" s="27">
        <f>IF(C25=0,"",IF(E25&gt;0,"LOST",IF(D25+E25+F25&lt;C25,"PENDING",IF(D25&gt;0,"WON","VOID"))))</f>
        <v/>
      </c>
      <c r="J25" s="57">
        <f>IF(I25="WON",H25*G25,IF(I25="LOST",0,IF(I25="VOID",H25,"")))</f>
        <v/>
      </c>
      <c r="K25" s="57">
        <f>IF(J25="","",J25-H25)</f>
        <v/>
      </c>
      <c r="P25">
        <f>IF(I25="WON",G25,0)</f>
        <v/>
      </c>
      <c r="Q25">
        <f>IF(OR(I25="WON",I25="LOST",I25="VOID"),A25,0)</f>
        <v/>
      </c>
      <c r="R25">
        <f>IF(J25="","",ROUND(J25,0))</f>
        <v/>
      </c>
    </row>
    <row r="26">
      <c r="A26" s="35" t="n">
        <v>22</v>
      </c>
      <c r="B26" s="53">
        <f>IF(C26=0,"",IFERROR(IF(INDEX(Legs!$B$5:$B$504,MATCH(A26,Legs!$A$5:$A$504,0))="","",INDEX(Legs!$B$5:$B$504,MATCH(A26,Legs!$A$5:$A$504,0))),""))</f>
        <v/>
      </c>
      <c r="C26" s="54">
        <f>COUNTIF(Legs!$A$5:$A$504,A26)</f>
        <v/>
      </c>
      <c r="D26" s="26">
        <f>IF(C26=0,"",COUNTIFS(Legs!$A$5:$A$504,A26,Legs!$F$5:$F$504,"W"))</f>
        <v/>
      </c>
      <c r="E26" s="26">
        <f>IF(C26=0,"",COUNTIFS(Legs!$A$5:$A$504,A26,Legs!$F$5:$F$504,"L"))</f>
        <v/>
      </c>
      <c r="F26" s="26">
        <f>IF(C26=0,"",COUNTIFS(Legs!$A$5:$A$504,A26,Legs!$F$5:$F$504,"V"))</f>
        <v/>
      </c>
      <c r="G26" s="55">
        <f>IF(C26=0,"",EXP(SUMIFS(Legs!$I$5:$I$504,Legs!$A$5:$A$504,A26)))</f>
        <v/>
      </c>
      <c r="H26" s="56">
        <f>IF(C26=0,"",Setup!$B$6)</f>
        <v/>
      </c>
      <c r="I26" s="27">
        <f>IF(C26=0,"",IF(E26&gt;0,"LOST",IF(D26+E26+F26&lt;C26,"PENDING",IF(D26&gt;0,"WON","VOID"))))</f>
        <v/>
      </c>
      <c r="J26" s="57">
        <f>IF(I26="WON",H26*G26,IF(I26="LOST",0,IF(I26="VOID",H26,"")))</f>
        <v/>
      </c>
      <c r="K26" s="57">
        <f>IF(J26="","",J26-H26)</f>
        <v/>
      </c>
      <c r="P26">
        <f>IF(I26="WON",G26,0)</f>
        <v/>
      </c>
      <c r="Q26">
        <f>IF(OR(I26="WON",I26="LOST",I26="VOID"),A26,0)</f>
        <v/>
      </c>
      <c r="R26">
        <f>IF(J26="","",ROUND(J26,0))</f>
        <v/>
      </c>
    </row>
    <row r="27">
      <c r="A27" s="35" t="n">
        <v>23</v>
      </c>
      <c r="B27" s="53">
        <f>IF(C27=0,"",IFERROR(IF(INDEX(Legs!$B$5:$B$504,MATCH(A27,Legs!$A$5:$A$504,0))="","",INDEX(Legs!$B$5:$B$504,MATCH(A27,Legs!$A$5:$A$504,0))),""))</f>
        <v/>
      </c>
      <c r="C27" s="54">
        <f>COUNTIF(Legs!$A$5:$A$504,A27)</f>
        <v/>
      </c>
      <c r="D27" s="26">
        <f>IF(C27=0,"",COUNTIFS(Legs!$A$5:$A$504,A27,Legs!$F$5:$F$504,"W"))</f>
        <v/>
      </c>
      <c r="E27" s="26">
        <f>IF(C27=0,"",COUNTIFS(Legs!$A$5:$A$504,A27,Legs!$F$5:$F$504,"L"))</f>
        <v/>
      </c>
      <c r="F27" s="26">
        <f>IF(C27=0,"",COUNTIFS(Legs!$A$5:$A$504,A27,Legs!$F$5:$F$504,"V"))</f>
        <v/>
      </c>
      <c r="G27" s="55">
        <f>IF(C27=0,"",EXP(SUMIFS(Legs!$I$5:$I$504,Legs!$A$5:$A$504,A27)))</f>
        <v/>
      </c>
      <c r="H27" s="56">
        <f>IF(C27=0,"",Setup!$B$6)</f>
        <v/>
      </c>
      <c r="I27" s="27">
        <f>IF(C27=0,"",IF(E27&gt;0,"LOST",IF(D27+E27+F27&lt;C27,"PENDING",IF(D27&gt;0,"WON","VOID"))))</f>
        <v/>
      </c>
      <c r="J27" s="57">
        <f>IF(I27="WON",H27*G27,IF(I27="LOST",0,IF(I27="VOID",H27,"")))</f>
        <v/>
      </c>
      <c r="K27" s="57">
        <f>IF(J27="","",J27-H27)</f>
        <v/>
      </c>
      <c r="P27">
        <f>IF(I27="WON",G27,0)</f>
        <v/>
      </c>
      <c r="Q27">
        <f>IF(OR(I27="WON",I27="LOST",I27="VOID"),A27,0)</f>
        <v/>
      </c>
      <c r="R27">
        <f>IF(J27="","",ROUND(J27,0))</f>
        <v/>
      </c>
    </row>
    <row r="28">
      <c r="A28" s="35" t="n">
        <v>24</v>
      </c>
      <c r="B28" s="53">
        <f>IF(C28=0,"",IFERROR(IF(INDEX(Legs!$B$5:$B$504,MATCH(A28,Legs!$A$5:$A$504,0))="","",INDEX(Legs!$B$5:$B$504,MATCH(A28,Legs!$A$5:$A$504,0))),""))</f>
        <v/>
      </c>
      <c r="C28" s="54">
        <f>COUNTIF(Legs!$A$5:$A$504,A28)</f>
        <v/>
      </c>
      <c r="D28" s="26">
        <f>IF(C28=0,"",COUNTIFS(Legs!$A$5:$A$504,A28,Legs!$F$5:$F$504,"W"))</f>
        <v/>
      </c>
      <c r="E28" s="26">
        <f>IF(C28=0,"",COUNTIFS(Legs!$A$5:$A$504,A28,Legs!$F$5:$F$504,"L"))</f>
        <v/>
      </c>
      <c r="F28" s="26">
        <f>IF(C28=0,"",COUNTIFS(Legs!$A$5:$A$504,A28,Legs!$F$5:$F$504,"V"))</f>
        <v/>
      </c>
      <c r="G28" s="55">
        <f>IF(C28=0,"",EXP(SUMIFS(Legs!$I$5:$I$504,Legs!$A$5:$A$504,A28)))</f>
        <v/>
      </c>
      <c r="H28" s="56">
        <f>IF(C28=0,"",Setup!$B$6)</f>
        <v/>
      </c>
      <c r="I28" s="27">
        <f>IF(C28=0,"",IF(E28&gt;0,"LOST",IF(D28+E28+F28&lt;C28,"PENDING",IF(D28&gt;0,"WON","VOID"))))</f>
        <v/>
      </c>
      <c r="J28" s="57">
        <f>IF(I28="WON",H28*G28,IF(I28="LOST",0,IF(I28="VOID",H28,"")))</f>
        <v/>
      </c>
      <c r="K28" s="57">
        <f>IF(J28="","",J28-H28)</f>
        <v/>
      </c>
      <c r="P28">
        <f>IF(I28="WON",G28,0)</f>
        <v/>
      </c>
      <c r="Q28">
        <f>IF(OR(I28="WON",I28="LOST",I28="VOID"),A28,0)</f>
        <v/>
      </c>
      <c r="R28">
        <f>IF(J28="","",ROUND(J28,0))</f>
        <v/>
      </c>
    </row>
    <row r="29">
      <c r="A29" s="35" t="n">
        <v>25</v>
      </c>
      <c r="B29" s="53">
        <f>IF(C29=0,"",IFERROR(IF(INDEX(Legs!$B$5:$B$504,MATCH(A29,Legs!$A$5:$A$504,0))="","",INDEX(Legs!$B$5:$B$504,MATCH(A29,Legs!$A$5:$A$504,0))),""))</f>
        <v/>
      </c>
      <c r="C29" s="54">
        <f>COUNTIF(Legs!$A$5:$A$504,A29)</f>
        <v/>
      </c>
      <c r="D29" s="26">
        <f>IF(C29=0,"",COUNTIFS(Legs!$A$5:$A$504,A29,Legs!$F$5:$F$504,"W"))</f>
        <v/>
      </c>
      <c r="E29" s="26">
        <f>IF(C29=0,"",COUNTIFS(Legs!$A$5:$A$504,A29,Legs!$F$5:$F$504,"L"))</f>
        <v/>
      </c>
      <c r="F29" s="26">
        <f>IF(C29=0,"",COUNTIFS(Legs!$A$5:$A$504,A29,Legs!$F$5:$F$504,"V"))</f>
        <v/>
      </c>
      <c r="G29" s="55">
        <f>IF(C29=0,"",EXP(SUMIFS(Legs!$I$5:$I$504,Legs!$A$5:$A$504,A29)))</f>
        <v/>
      </c>
      <c r="H29" s="56">
        <f>IF(C29=0,"",Setup!$B$6)</f>
        <v/>
      </c>
      <c r="I29" s="27">
        <f>IF(C29=0,"",IF(E29&gt;0,"LOST",IF(D29+E29+F29&lt;C29,"PENDING",IF(D29&gt;0,"WON","VOID"))))</f>
        <v/>
      </c>
      <c r="J29" s="57">
        <f>IF(I29="WON",H29*G29,IF(I29="LOST",0,IF(I29="VOID",H29,"")))</f>
        <v/>
      </c>
      <c r="K29" s="57">
        <f>IF(J29="","",J29-H29)</f>
        <v/>
      </c>
      <c r="P29">
        <f>IF(I29="WON",G29,0)</f>
        <v/>
      </c>
      <c r="Q29">
        <f>IF(OR(I29="WON",I29="LOST",I29="VOID"),A29,0)</f>
        <v/>
      </c>
      <c r="R29">
        <f>IF(J29="","",ROUND(J29,0))</f>
        <v/>
      </c>
    </row>
    <row r="30">
      <c r="A30" s="35" t="n">
        <v>26</v>
      </c>
      <c r="B30" s="53">
        <f>IF(C30=0,"",IFERROR(IF(INDEX(Legs!$B$5:$B$504,MATCH(A30,Legs!$A$5:$A$504,0))="","",INDEX(Legs!$B$5:$B$504,MATCH(A30,Legs!$A$5:$A$504,0))),""))</f>
        <v/>
      </c>
      <c r="C30" s="54">
        <f>COUNTIF(Legs!$A$5:$A$504,A30)</f>
        <v/>
      </c>
      <c r="D30" s="26">
        <f>IF(C30=0,"",COUNTIFS(Legs!$A$5:$A$504,A30,Legs!$F$5:$F$504,"W"))</f>
        <v/>
      </c>
      <c r="E30" s="26">
        <f>IF(C30=0,"",COUNTIFS(Legs!$A$5:$A$504,A30,Legs!$F$5:$F$504,"L"))</f>
        <v/>
      </c>
      <c r="F30" s="26">
        <f>IF(C30=0,"",COUNTIFS(Legs!$A$5:$A$504,A30,Legs!$F$5:$F$504,"V"))</f>
        <v/>
      </c>
      <c r="G30" s="55">
        <f>IF(C30=0,"",EXP(SUMIFS(Legs!$I$5:$I$504,Legs!$A$5:$A$504,A30)))</f>
        <v/>
      </c>
      <c r="H30" s="56">
        <f>IF(C30=0,"",Setup!$B$6)</f>
        <v/>
      </c>
      <c r="I30" s="27">
        <f>IF(C30=0,"",IF(E30&gt;0,"LOST",IF(D30+E30+F30&lt;C30,"PENDING",IF(D30&gt;0,"WON","VOID"))))</f>
        <v/>
      </c>
      <c r="J30" s="57">
        <f>IF(I30="WON",H30*G30,IF(I30="LOST",0,IF(I30="VOID",H30,"")))</f>
        <v/>
      </c>
      <c r="K30" s="57">
        <f>IF(J30="","",J30-H30)</f>
        <v/>
      </c>
      <c r="P30">
        <f>IF(I30="WON",G30,0)</f>
        <v/>
      </c>
      <c r="Q30">
        <f>IF(OR(I30="WON",I30="LOST",I30="VOID"),A30,0)</f>
        <v/>
      </c>
      <c r="R30">
        <f>IF(J30="","",ROUND(J30,0))</f>
        <v/>
      </c>
    </row>
    <row r="31">
      <c r="A31" s="35" t="n">
        <v>27</v>
      </c>
      <c r="B31" s="53">
        <f>IF(C31=0,"",IFERROR(IF(INDEX(Legs!$B$5:$B$504,MATCH(A31,Legs!$A$5:$A$504,0))="","",INDEX(Legs!$B$5:$B$504,MATCH(A31,Legs!$A$5:$A$504,0))),""))</f>
        <v/>
      </c>
      <c r="C31" s="54">
        <f>COUNTIF(Legs!$A$5:$A$504,A31)</f>
        <v/>
      </c>
      <c r="D31" s="26">
        <f>IF(C31=0,"",COUNTIFS(Legs!$A$5:$A$504,A31,Legs!$F$5:$F$504,"W"))</f>
        <v/>
      </c>
      <c r="E31" s="26">
        <f>IF(C31=0,"",COUNTIFS(Legs!$A$5:$A$504,A31,Legs!$F$5:$F$504,"L"))</f>
        <v/>
      </c>
      <c r="F31" s="26">
        <f>IF(C31=0,"",COUNTIFS(Legs!$A$5:$A$504,A31,Legs!$F$5:$F$504,"V"))</f>
        <v/>
      </c>
      <c r="G31" s="55">
        <f>IF(C31=0,"",EXP(SUMIFS(Legs!$I$5:$I$504,Legs!$A$5:$A$504,A31)))</f>
        <v/>
      </c>
      <c r="H31" s="56">
        <f>IF(C31=0,"",Setup!$B$6)</f>
        <v/>
      </c>
      <c r="I31" s="27">
        <f>IF(C31=0,"",IF(E31&gt;0,"LOST",IF(D31+E31+F31&lt;C31,"PENDING",IF(D31&gt;0,"WON","VOID"))))</f>
        <v/>
      </c>
      <c r="J31" s="57">
        <f>IF(I31="WON",H31*G31,IF(I31="LOST",0,IF(I31="VOID",H31,"")))</f>
        <v/>
      </c>
      <c r="K31" s="57">
        <f>IF(J31="","",J31-H31)</f>
        <v/>
      </c>
      <c r="P31">
        <f>IF(I31="WON",G31,0)</f>
        <v/>
      </c>
      <c r="Q31">
        <f>IF(OR(I31="WON",I31="LOST",I31="VOID"),A31,0)</f>
        <v/>
      </c>
      <c r="R31">
        <f>IF(J31="","",ROUND(J31,0))</f>
        <v/>
      </c>
    </row>
    <row r="32">
      <c r="A32" s="35" t="n">
        <v>28</v>
      </c>
      <c r="B32" s="53">
        <f>IF(C32=0,"",IFERROR(IF(INDEX(Legs!$B$5:$B$504,MATCH(A32,Legs!$A$5:$A$504,0))="","",INDEX(Legs!$B$5:$B$504,MATCH(A32,Legs!$A$5:$A$504,0))),""))</f>
        <v/>
      </c>
      <c r="C32" s="54">
        <f>COUNTIF(Legs!$A$5:$A$504,A32)</f>
        <v/>
      </c>
      <c r="D32" s="26">
        <f>IF(C32=0,"",COUNTIFS(Legs!$A$5:$A$504,A32,Legs!$F$5:$F$504,"W"))</f>
        <v/>
      </c>
      <c r="E32" s="26">
        <f>IF(C32=0,"",COUNTIFS(Legs!$A$5:$A$504,A32,Legs!$F$5:$F$504,"L"))</f>
        <v/>
      </c>
      <c r="F32" s="26">
        <f>IF(C32=0,"",COUNTIFS(Legs!$A$5:$A$504,A32,Legs!$F$5:$F$504,"V"))</f>
        <v/>
      </c>
      <c r="G32" s="55">
        <f>IF(C32=0,"",EXP(SUMIFS(Legs!$I$5:$I$504,Legs!$A$5:$A$504,A32)))</f>
        <v/>
      </c>
      <c r="H32" s="56">
        <f>IF(C32=0,"",Setup!$B$6)</f>
        <v/>
      </c>
      <c r="I32" s="27">
        <f>IF(C32=0,"",IF(E32&gt;0,"LOST",IF(D32+E32+F32&lt;C32,"PENDING",IF(D32&gt;0,"WON","VOID"))))</f>
        <v/>
      </c>
      <c r="J32" s="57">
        <f>IF(I32="WON",H32*G32,IF(I32="LOST",0,IF(I32="VOID",H32,"")))</f>
        <v/>
      </c>
      <c r="K32" s="57">
        <f>IF(J32="","",J32-H32)</f>
        <v/>
      </c>
      <c r="P32">
        <f>IF(I32="WON",G32,0)</f>
        <v/>
      </c>
      <c r="Q32">
        <f>IF(OR(I32="WON",I32="LOST",I32="VOID"),A32,0)</f>
        <v/>
      </c>
      <c r="R32">
        <f>IF(J32="","",ROUND(J32,0))</f>
        <v/>
      </c>
    </row>
    <row r="33">
      <c r="A33" s="35" t="n">
        <v>29</v>
      </c>
      <c r="B33" s="53">
        <f>IF(C33=0,"",IFERROR(IF(INDEX(Legs!$B$5:$B$504,MATCH(A33,Legs!$A$5:$A$504,0))="","",INDEX(Legs!$B$5:$B$504,MATCH(A33,Legs!$A$5:$A$504,0))),""))</f>
        <v/>
      </c>
      <c r="C33" s="54">
        <f>COUNTIF(Legs!$A$5:$A$504,A33)</f>
        <v/>
      </c>
      <c r="D33" s="26">
        <f>IF(C33=0,"",COUNTIFS(Legs!$A$5:$A$504,A33,Legs!$F$5:$F$504,"W"))</f>
        <v/>
      </c>
      <c r="E33" s="26">
        <f>IF(C33=0,"",COUNTIFS(Legs!$A$5:$A$504,A33,Legs!$F$5:$F$504,"L"))</f>
        <v/>
      </c>
      <c r="F33" s="26">
        <f>IF(C33=0,"",COUNTIFS(Legs!$A$5:$A$504,A33,Legs!$F$5:$F$504,"V"))</f>
        <v/>
      </c>
      <c r="G33" s="55">
        <f>IF(C33=0,"",EXP(SUMIFS(Legs!$I$5:$I$504,Legs!$A$5:$A$504,A33)))</f>
        <v/>
      </c>
      <c r="H33" s="56">
        <f>IF(C33=0,"",Setup!$B$6)</f>
        <v/>
      </c>
      <c r="I33" s="27">
        <f>IF(C33=0,"",IF(E33&gt;0,"LOST",IF(D33+E33+F33&lt;C33,"PENDING",IF(D33&gt;0,"WON","VOID"))))</f>
        <v/>
      </c>
      <c r="J33" s="57">
        <f>IF(I33="WON",H33*G33,IF(I33="LOST",0,IF(I33="VOID",H33,"")))</f>
        <v/>
      </c>
      <c r="K33" s="57">
        <f>IF(J33="","",J33-H33)</f>
        <v/>
      </c>
      <c r="P33">
        <f>IF(I33="WON",G33,0)</f>
        <v/>
      </c>
      <c r="Q33">
        <f>IF(OR(I33="WON",I33="LOST",I33="VOID"),A33,0)</f>
        <v/>
      </c>
      <c r="R33">
        <f>IF(J33="","",ROUND(J33,0))</f>
        <v/>
      </c>
    </row>
    <row r="34">
      <c r="A34" s="35" t="n">
        <v>30</v>
      </c>
      <c r="B34" s="53">
        <f>IF(C34=0,"",IFERROR(IF(INDEX(Legs!$B$5:$B$504,MATCH(A34,Legs!$A$5:$A$504,0))="","",INDEX(Legs!$B$5:$B$504,MATCH(A34,Legs!$A$5:$A$504,0))),""))</f>
        <v/>
      </c>
      <c r="C34" s="54">
        <f>COUNTIF(Legs!$A$5:$A$504,A34)</f>
        <v/>
      </c>
      <c r="D34" s="26">
        <f>IF(C34=0,"",COUNTIFS(Legs!$A$5:$A$504,A34,Legs!$F$5:$F$504,"W"))</f>
        <v/>
      </c>
      <c r="E34" s="26">
        <f>IF(C34=0,"",COUNTIFS(Legs!$A$5:$A$504,A34,Legs!$F$5:$F$504,"L"))</f>
        <v/>
      </c>
      <c r="F34" s="26">
        <f>IF(C34=0,"",COUNTIFS(Legs!$A$5:$A$504,A34,Legs!$F$5:$F$504,"V"))</f>
        <v/>
      </c>
      <c r="G34" s="55">
        <f>IF(C34=0,"",EXP(SUMIFS(Legs!$I$5:$I$504,Legs!$A$5:$A$504,A34)))</f>
        <v/>
      </c>
      <c r="H34" s="56">
        <f>IF(C34=0,"",Setup!$B$6)</f>
        <v/>
      </c>
      <c r="I34" s="27">
        <f>IF(C34=0,"",IF(E34&gt;0,"LOST",IF(D34+E34+F34&lt;C34,"PENDING",IF(D34&gt;0,"WON","VOID"))))</f>
        <v/>
      </c>
      <c r="J34" s="57">
        <f>IF(I34="WON",H34*G34,IF(I34="LOST",0,IF(I34="VOID",H34,"")))</f>
        <v/>
      </c>
      <c r="K34" s="57">
        <f>IF(J34="","",J34-H34)</f>
        <v/>
      </c>
      <c r="P34">
        <f>IF(I34="WON",G34,0)</f>
        <v/>
      </c>
      <c r="Q34">
        <f>IF(OR(I34="WON",I34="LOST",I34="VOID"),A34,0)</f>
        <v/>
      </c>
      <c r="R34">
        <f>IF(J34="","",ROUND(J34,0))</f>
        <v/>
      </c>
    </row>
    <row r="35">
      <c r="A35" s="35" t="n">
        <v>31</v>
      </c>
      <c r="B35" s="53">
        <f>IF(C35=0,"",IFERROR(IF(INDEX(Legs!$B$5:$B$504,MATCH(A35,Legs!$A$5:$A$504,0))="","",INDEX(Legs!$B$5:$B$504,MATCH(A35,Legs!$A$5:$A$504,0))),""))</f>
        <v/>
      </c>
      <c r="C35" s="54">
        <f>COUNTIF(Legs!$A$5:$A$504,A35)</f>
        <v/>
      </c>
      <c r="D35" s="26">
        <f>IF(C35=0,"",COUNTIFS(Legs!$A$5:$A$504,A35,Legs!$F$5:$F$504,"W"))</f>
        <v/>
      </c>
      <c r="E35" s="26">
        <f>IF(C35=0,"",COUNTIFS(Legs!$A$5:$A$504,A35,Legs!$F$5:$F$504,"L"))</f>
        <v/>
      </c>
      <c r="F35" s="26">
        <f>IF(C35=0,"",COUNTIFS(Legs!$A$5:$A$504,A35,Legs!$F$5:$F$504,"V"))</f>
        <v/>
      </c>
      <c r="G35" s="55">
        <f>IF(C35=0,"",EXP(SUMIFS(Legs!$I$5:$I$504,Legs!$A$5:$A$504,A35)))</f>
        <v/>
      </c>
      <c r="H35" s="56">
        <f>IF(C35=0,"",Setup!$B$6)</f>
        <v/>
      </c>
      <c r="I35" s="27">
        <f>IF(C35=0,"",IF(E35&gt;0,"LOST",IF(D35+E35+F35&lt;C35,"PENDING",IF(D35&gt;0,"WON","VOID"))))</f>
        <v/>
      </c>
      <c r="J35" s="57">
        <f>IF(I35="WON",H35*G35,IF(I35="LOST",0,IF(I35="VOID",H35,"")))</f>
        <v/>
      </c>
      <c r="K35" s="57">
        <f>IF(J35="","",J35-H35)</f>
        <v/>
      </c>
      <c r="P35">
        <f>IF(I35="WON",G35,0)</f>
        <v/>
      </c>
      <c r="Q35">
        <f>IF(OR(I35="WON",I35="LOST",I35="VOID"),A35,0)</f>
        <v/>
      </c>
      <c r="R35">
        <f>IF(J35="","",ROUND(J35,0))</f>
        <v/>
      </c>
    </row>
    <row r="36">
      <c r="A36" s="35" t="n">
        <v>32</v>
      </c>
      <c r="B36" s="53">
        <f>IF(C36=0,"",IFERROR(IF(INDEX(Legs!$B$5:$B$504,MATCH(A36,Legs!$A$5:$A$504,0))="","",INDEX(Legs!$B$5:$B$504,MATCH(A36,Legs!$A$5:$A$504,0))),""))</f>
        <v/>
      </c>
      <c r="C36" s="54">
        <f>COUNTIF(Legs!$A$5:$A$504,A36)</f>
        <v/>
      </c>
      <c r="D36" s="26">
        <f>IF(C36=0,"",COUNTIFS(Legs!$A$5:$A$504,A36,Legs!$F$5:$F$504,"W"))</f>
        <v/>
      </c>
      <c r="E36" s="26">
        <f>IF(C36=0,"",COUNTIFS(Legs!$A$5:$A$504,A36,Legs!$F$5:$F$504,"L"))</f>
        <v/>
      </c>
      <c r="F36" s="26">
        <f>IF(C36=0,"",COUNTIFS(Legs!$A$5:$A$504,A36,Legs!$F$5:$F$504,"V"))</f>
        <v/>
      </c>
      <c r="G36" s="55">
        <f>IF(C36=0,"",EXP(SUMIFS(Legs!$I$5:$I$504,Legs!$A$5:$A$504,A36)))</f>
        <v/>
      </c>
      <c r="H36" s="56">
        <f>IF(C36=0,"",Setup!$B$6)</f>
        <v/>
      </c>
      <c r="I36" s="27">
        <f>IF(C36=0,"",IF(E36&gt;0,"LOST",IF(D36+E36+F36&lt;C36,"PENDING",IF(D36&gt;0,"WON","VOID"))))</f>
        <v/>
      </c>
      <c r="J36" s="57">
        <f>IF(I36="WON",H36*G36,IF(I36="LOST",0,IF(I36="VOID",H36,"")))</f>
        <v/>
      </c>
      <c r="K36" s="57">
        <f>IF(J36="","",J36-H36)</f>
        <v/>
      </c>
      <c r="P36">
        <f>IF(I36="WON",G36,0)</f>
        <v/>
      </c>
      <c r="Q36">
        <f>IF(OR(I36="WON",I36="LOST",I36="VOID"),A36,0)</f>
        <v/>
      </c>
      <c r="R36">
        <f>IF(J36="","",ROUND(J36,0))</f>
        <v/>
      </c>
    </row>
    <row r="37">
      <c r="A37" s="35" t="n">
        <v>33</v>
      </c>
      <c r="B37" s="53">
        <f>IF(C37=0,"",IFERROR(IF(INDEX(Legs!$B$5:$B$504,MATCH(A37,Legs!$A$5:$A$504,0))="","",INDEX(Legs!$B$5:$B$504,MATCH(A37,Legs!$A$5:$A$504,0))),""))</f>
        <v/>
      </c>
      <c r="C37" s="54">
        <f>COUNTIF(Legs!$A$5:$A$504,A37)</f>
        <v/>
      </c>
      <c r="D37" s="26">
        <f>IF(C37=0,"",COUNTIFS(Legs!$A$5:$A$504,A37,Legs!$F$5:$F$504,"W"))</f>
        <v/>
      </c>
      <c r="E37" s="26">
        <f>IF(C37=0,"",COUNTIFS(Legs!$A$5:$A$504,A37,Legs!$F$5:$F$504,"L"))</f>
        <v/>
      </c>
      <c r="F37" s="26">
        <f>IF(C37=0,"",COUNTIFS(Legs!$A$5:$A$504,A37,Legs!$F$5:$F$504,"V"))</f>
        <v/>
      </c>
      <c r="G37" s="55">
        <f>IF(C37=0,"",EXP(SUMIFS(Legs!$I$5:$I$504,Legs!$A$5:$A$504,A37)))</f>
        <v/>
      </c>
      <c r="H37" s="56">
        <f>IF(C37=0,"",Setup!$B$6)</f>
        <v/>
      </c>
      <c r="I37" s="27">
        <f>IF(C37=0,"",IF(E37&gt;0,"LOST",IF(D37+E37+F37&lt;C37,"PENDING",IF(D37&gt;0,"WON","VOID"))))</f>
        <v/>
      </c>
      <c r="J37" s="57">
        <f>IF(I37="WON",H37*G37,IF(I37="LOST",0,IF(I37="VOID",H37,"")))</f>
        <v/>
      </c>
      <c r="K37" s="57">
        <f>IF(J37="","",J37-H37)</f>
        <v/>
      </c>
      <c r="P37">
        <f>IF(I37="WON",G37,0)</f>
        <v/>
      </c>
      <c r="Q37">
        <f>IF(OR(I37="WON",I37="LOST",I37="VOID"),A37,0)</f>
        <v/>
      </c>
      <c r="R37">
        <f>IF(J37="","",ROUND(J37,0))</f>
        <v/>
      </c>
    </row>
    <row r="38">
      <c r="A38" s="35" t="n">
        <v>34</v>
      </c>
      <c r="B38" s="53">
        <f>IF(C38=0,"",IFERROR(IF(INDEX(Legs!$B$5:$B$504,MATCH(A38,Legs!$A$5:$A$504,0))="","",INDEX(Legs!$B$5:$B$504,MATCH(A38,Legs!$A$5:$A$504,0))),""))</f>
        <v/>
      </c>
      <c r="C38" s="54">
        <f>COUNTIF(Legs!$A$5:$A$504,A38)</f>
        <v/>
      </c>
      <c r="D38" s="26">
        <f>IF(C38=0,"",COUNTIFS(Legs!$A$5:$A$504,A38,Legs!$F$5:$F$504,"W"))</f>
        <v/>
      </c>
      <c r="E38" s="26">
        <f>IF(C38=0,"",COUNTIFS(Legs!$A$5:$A$504,A38,Legs!$F$5:$F$504,"L"))</f>
        <v/>
      </c>
      <c r="F38" s="26">
        <f>IF(C38=0,"",COUNTIFS(Legs!$A$5:$A$504,A38,Legs!$F$5:$F$504,"V"))</f>
        <v/>
      </c>
      <c r="G38" s="55">
        <f>IF(C38=0,"",EXP(SUMIFS(Legs!$I$5:$I$504,Legs!$A$5:$A$504,A38)))</f>
        <v/>
      </c>
      <c r="H38" s="56">
        <f>IF(C38=0,"",Setup!$B$6)</f>
        <v/>
      </c>
      <c r="I38" s="27">
        <f>IF(C38=0,"",IF(E38&gt;0,"LOST",IF(D38+E38+F38&lt;C38,"PENDING",IF(D38&gt;0,"WON","VOID"))))</f>
        <v/>
      </c>
      <c r="J38" s="57">
        <f>IF(I38="WON",H38*G38,IF(I38="LOST",0,IF(I38="VOID",H38,"")))</f>
        <v/>
      </c>
      <c r="K38" s="57">
        <f>IF(J38="","",J38-H38)</f>
        <v/>
      </c>
      <c r="P38">
        <f>IF(I38="WON",G38,0)</f>
        <v/>
      </c>
      <c r="Q38">
        <f>IF(OR(I38="WON",I38="LOST",I38="VOID"),A38,0)</f>
        <v/>
      </c>
      <c r="R38">
        <f>IF(J38="","",ROUND(J38,0))</f>
        <v/>
      </c>
    </row>
    <row r="39">
      <c r="A39" s="35" t="n">
        <v>35</v>
      </c>
      <c r="B39" s="53">
        <f>IF(C39=0,"",IFERROR(IF(INDEX(Legs!$B$5:$B$504,MATCH(A39,Legs!$A$5:$A$504,0))="","",INDEX(Legs!$B$5:$B$504,MATCH(A39,Legs!$A$5:$A$504,0))),""))</f>
        <v/>
      </c>
      <c r="C39" s="54">
        <f>COUNTIF(Legs!$A$5:$A$504,A39)</f>
        <v/>
      </c>
      <c r="D39" s="26">
        <f>IF(C39=0,"",COUNTIFS(Legs!$A$5:$A$504,A39,Legs!$F$5:$F$504,"W"))</f>
        <v/>
      </c>
      <c r="E39" s="26">
        <f>IF(C39=0,"",COUNTIFS(Legs!$A$5:$A$504,A39,Legs!$F$5:$F$504,"L"))</f>
        <v/>
      </c>
      <c r="F39" s="26">
        <f>IF(C39=0,"",COUNTIFS(Legs!$A$5:$A$504,A39,Legs!$F$5:$F$504,"V"))</f>
        <v/>
      </c>
      <c r="G39" s="55">
        <f>IF(C39=0,"",EXP(SUMIFS(Legs!$I$5:$I$504,Legs!$A$5:$A$504,A39)))</f>
        <v/>
      </c>
      <c r="H39" s="56">
        <f>IF(C39=0,"",Setup!$B$6)</f>
        <v/>
      </c>
      <c r="I39" s="27">
        <f>IF(C39=0,"",IF(E39&gt;0,"LOST",IF(D39+E39+F39&lt;C39,"PENDING",IF(D39&gt;0,"WON","VOID"))))</f>
        <v/>
      </c>
      <c r="J39" s="57">
        <f>IF(I39="WON",H39*G39,IF(I39="LOST",0,IF(I39="VOID",H39,"")))</f>
        <v/>
      </c>
      <c r="K39" s="57">
        <f>IF(J39="","",J39-H39)</f>
        <v/>
      </c>
      <c r="P39">
        <f>IF(I39="WON",G39,0)</f>
        <v/>
      </c>
      <c r="Q39">
        <f>IF(OR(I39="WON",I39="LOST",I39="VOID"),A39,0)</f>
        <v/>
      </c>
      <c r="R39">
        <f>IF(J39="","",ROUND(J39,0))</f>
        <v/>
      </c>
    </row>
    <row r="40">
      <c r="A40" s="35" t="n">
        <v>36</v>
      </c>
      <c r="B40" s="53">
        <f>IF(C40=0,"",IFERROR(IF(INDEX(Legs!$B$5:$B$504,MATCH(A40,Legs!$A$5:$A$504,0))="","",INDEX(Legs!$B$5:$B$504,MATCH(A40,Legs!$A$5:$A$504,0))),""))</f>
        <v/>
      </c>
      <c r="C40" s="54">
        <f>COUNTIF(Legs!$A$5:$A$504,A40)</f>
        <v/>
      </c>
      <c r="D40" s="26">
        <f>IF(C40=0,"",COUNTIFS(Legs!$A$5:$A$504,A40,Legs!$F$5:$F$504,"W"))</f>
        <v/>
      </c>
      <c r="E40" s="26">
        <f>IF(C40=0,"",COUNTIFS(Legs!$A$5:$A$504,A40,Legs!$F$5:$F$504,"L"))</f>
        <v/>
      </c>
      <c r="F40" s="26">
        <f>IF(C40=0,"",COUNTIFS(Legs!$A$5:$A$504,A40,Legs!$F$5:$F$504,"V"))</f>
        <v/>
      </c>
      <c r="G40" s="55">
        <f>IF(C40=0,"",EXP(SUMIFS(Legs!$I$5:$I$504,Legs!$A$5:$A$504,A40)))</f>
        <v/>
      </c>
      <c r="H40" s="56">
        <f>IF(C40=0,"",Setup!$B$6)</f>
        <v/>
      </c>
      <c r="I40" s="27">
        <f>IF(C40=0,"",IF(E40&gt;0,"LOST",IF(D40+E40+F40&lt;C40,"PENDING",IF(D40&gt;0,"WON","VOID"))))</f>
        <v/>
      </c>
      <c r="J40" s="57">
        <f>IF(I40="WON",H40*G40,IF(I40="LOST",0,IF(I40="VOID",H40,"")))</f>
        <v/>
      </c>
      <c r="K40" s="57">
        <f>IF(J40="","",J40-H40)</f>
        <v/>
      </c>
      <c r="P40">
        <f>IF(I40="WON",G40,0)</f>
        <v/>
      </c>
      <c r="Q40">
        <f>IF(OR(I40="WON",I40="LOST",I40="VOID"),A40,0)</f>
        <v/>
      </c>
      <c r="R40">
        <f>IF(J40="","",ROUND(J40,0))</f>
        <v/>
      </c>
    </row>
    <row r="41">
      <c r="A41" s="35" t="n">
        <v>37</v>
      </c>
      <c r="B41" s="53">
        <f>IF(C41=0,"",IFERROR(IF(INDEX(Legs!$B$5:$B$504,MATCH(A41,Legs!$A$5:$A$504,0))="","",INDEX(Legs!$B$5:$B$504,MATCH(A41,Legs!$A$5:$A$504,0))),""))</f>
        <v/>
      </c>
      <c r="C41" s="54">
        <f>COUNTIF(Legs!$A$5:$A$504,A41)</f>
        <v/>
      </c>
      <c r="D41" s="26">
        <f>IF(C41=0,"",COUNTIFS(Legs!$A$5:$A$504,A41,Legs!$F$5:$F$504,"W"))</f>
        <v/>
      </c>
      <c r="E41" s="26">
        <f>IF(C41=0,"",COUNTIFS(Legs!$A$5:$A$504,A41,Legs!$F$5:$F$504,"L"))</f>
        <v/>
      </c>
      <c r="F41" s="26">
        <f>IF(C41=0,"",COUNTIFS(Legs!$A$5:$A$504,A41,Legs!$F$5:$F$504,"V"))</f>
        <v/>
      </c>
      <c r="G41" s="55">
        <f>IF(C41=0,"",EXP(SUMIFS(Legs!$I$5:$I$504,Legs!$A$5:$A$504,A41)))</f>
        <v/>
      </c>
      <c r="H41" s="56">
        <f>IF(C41=0,"",Setup!$B$6)</f>
        <v/>
      </c>
      <c r="I41" s="27">
        <f>IF(C41=0,"",IF(E41&gt;0,"LOST",IF(D41+E41+F41&lt;C41,"PENDING",IF(D41&gt;0,"WON","VOID"))))</f>
        <v/>
      </c>
      <c r="J41" s="57">
        <f>IF(I41="WON",H41*G41,IF(I41="LOST",0,IF(I41="VOID",H41,"")))</f>
        <v/>
      </c>
      <c r="K41" s="57">
        <f>IF(J41="","",J41-H41)</f>
        <v/>
      </c>
      <c r="P41">
        <f>IF(I41="WON",G41,0)</f>
        <v/>
      </c>
      <c r="Q41">
        <f>IF(OR(I41="WON",I41="LOST",I41="VOID"),A41,0)</f>
        <v/>
      </c>
      <c r="R41">
        <f>IF(J41="","",ROUND(J41,0))</f>
        <v/>
      </c>
    </row>
    <row r="42">
      <c r="A42" s="35" t="n">
        <v>38</v>
      </c>
      <c r="B42" s="53">
        <f>IF(C42=0,"",IFERROR(IF(INDEX(Legs!$B$5:$B$504,MATCH(A42,Legs!$A$5:$A$504,0))="","",INDEX(Legs!$B$5:$B$504,MATCH(A42,Legs!$A$5:$A$504,0))),""))</f>
        <v/>
      </c>
      <c r="C42" s="54">
        <f>COUNTIF(Legs!$A$5:$A$504,A42)</f>
        <v/>
      </c>
      <c r="D42" s="26">
        <f>IF(C42=0,"",COUNTIFS(Legs!$A$5:$A$504,A42,Legs!$F$5:$F$504,"W"))</f>
        <v/>
      </c>
      <c r="E42" s="26">
        <f>IF(C42=0,"",COUNTIFS(Legs!$A$5:$A$504,A42,Legs!$F$5:$F$504,"L"))</f>
        <v/>
      </c>
      <c r="F42" s="26">
        <f>IF(C42=0,"",COUNTIFS(Legs!$A$5:$A$504,A42,Legs!$F$5:$F$504,"V"))</f>
        <v/>
      </c>
      <c r="G42" s="55">
        <f>IF(C42=0,"",EXP(SUMIFS(Legs!$I$5:$I$504,Legs!$A$5:$A$504,A42)))</f>
        <v/>
      </c>
      <c r="H42" s="56">
        <f>IF(C42=0,"",Setup!$B$6)</f>
        <v/>
      </c>
      <c r="I42" s="27">
        <f>IF(C42=0,"",IF(E42&gt;0,"LOST",IF(D42+E42+F42&lt;C42,"PENDING",IF(D42&gt;0,"WON","VOID"))))</f>
        <v/>
      </c>
      <c r="J42" s="57">
        <f>IF(I42="WON",H42*G42,IF(I42="LOST",0,IF(I42="VOID",H42,"")))</f>
        <v/>
      </c>
      <c r="K42" s="57">
        <f>IF(J42="","",J42-H42)</f>
        <v/>
      </c>
      <c r="P42">
        <f>IF(I42="WON",G42,0)</f>
        <v/>
      </c>
      <c r="Q42">
        <f>IF(OR(I42="WON",I42="LOST",I42="VOID"),A42,0)</f>
        <v/>
      </c>
      <c r="R42">
        <f>IF(J42="","",ROUND(J42,0))</f>
        <v/>
      </c>
    </row>
    <row r="43">
      <c r="A43" s="35" t="n">
        <v>39</v>
      </c>
      <c r="B43" s="53">
        <f>IF(C43=0,"",IFERROR(IF(INDEX(Legs!$B$5:$B$504,MATCH(A43,Legs!$A$5:$A$504,0))="","",INDEX(Legs!$B$5:$B$504,MATCH(A43,Legs!$A$5:$A$504,0))),""))</f>
        <v/>
      </c>
      <c r="C43" s="54">
        <f>COUNTIF(Legs!$A$5:$A$504,A43)</f>
        <v/>
      </c>
      <c r="D43" s="26">
        <f>IF(C43=0,"",COUNTIFS(Legs!$A$5:$A$504,A43,Legs!$F$5:$F$504,"W"))</f>
        <v/>
      </c>
      <c r="E43" s="26">
        <f>IF(C43=0,"",COUNTIFS(Legs!$A$5:$A$504,A43,Legs!$F$5:$F$504,"L"))</f>
        <v/>
      </c>
      <c r="F43" s="26">
        <f>IF(C43=0,"",COUNTIFS(Legs!$A$5:$A$504,A43,Legs!$F$5:$F$504,"V"))</f>
        <v/>
      </c>
      <c r="G43" s="55">
        <f>IF(C43=0,"",EXP(SUMIFS(Legs!$I$5:$I$504,Legs!$A$5:$A$504,A43)))</f>
        <v/>
      </c>
      <c r="H43" s="56">
        <f>IF(C43=0,"",Setup!$B$6)</f>
        <v/>
      </c>
      <c r="I43" s="27">
        <f>IF(C43=0,"",IF(E43&gt;0,"LOST",IF(D43+E43+F43&lt;C43,"PENDING",IF(D43&gt;0,"WON","VOID"))))</f>
        <v/>
      </c>
      <c r="J43" s="57">
        <f>IF(I43="WON",H43*G43,IF(I43="LOST",0,IF(I43="VOID",H43,"")))</f>
        <v/>
      </c>
      <c r="K43" s="57">
        <f>IF(J43="","",J43-H43)</f>
        <v/>
      </c>
      <c r="P43">
        <f>IF(I43="WON",G43,0)</f>
        <v/>
      </c>
      <c r="Q43">
        <f>IF(OR(I43="WON",I43="LOST",I43="VOID"),A43,0)</f>
        <v/>
      </c>
      <c r="R43">
        <f>IF(J43="","",ROUND(J43,0))</f>
        <v/>
      </c>
    </row>
    <row r="44">
      <c r="A44" s="35" t="n">
        <v>40</v>
      </c>
      <c r="B44" s="53">
        <f>IF(C44=0,"",IFERROR(IF(INDEX(Legs!$B$5:$B$504,MATCH(A44,Legs!$A$5:$A$504,0))="","",INDEX(Legs!$B$5:$B$504,MATCH(A44,Legs!$A$5:$A$504,0))),""))</f>
        <v/>
      </c>
      <c r="C44" s="54">
        <f>COUNTIF(Legs!$A$5:$A$504,A44)</f>
        <v/>
      </c>
      <c r="D44" s="26">
        <f>IF(C44=0,"",COUNTIFS(Legs!$A$5:$A$504,A44,Legs!$F$5:$F$504,"W"))</f>
        <v/>
      </c>
      <c r="E44" s="26">
        <f>IF(C44=0,"",COUNTIFS(Legs!$A$5:$A$504,A44,Legs!$F$5:$F$504,"L"))</f>
        <v/>
      </c>
      <c r="F44" s="26">
        <f>IF(C44=0,"",COUNTIFS(Legs!$A$5:$A$504,A44,Legs!$F$5:$F$504,"V"))</f>
        <v/>
      </c>
      <c r="G44" s="55">
        <f>IF(C44=0,"",EXP(SUMIFS(Legs!$I$5:$I$504,Legs!$A$5:$A$504,A44)))</f>
        <v/>
      </c>
      <c r="H44" s="56">
        <f>IF(C44=0,"",Setup!$B$6)</f>
        <v/>
      </c>
      <c r="I44" s="27">
        <f>IF(C44=0,"",IF(E44&gt;0,"LOST",IF(D44+E44+F44&lt;C44,"PENDING",IF(D44&gt;0,"WON","VOID"))))</f>
        <v/>
      </c>
      <c r="J44" s="57">
        <f>IF(I44="WON",H44*G44,IF(I44="LOST",0,IF(I44="VOID",H44,"")))</f>
        <v/>
      </c>
      <c r="K44" s="57">
        <f>IF(J44="","",J44-H44)</f>
        <v/>
      </c>
      <c r="P44">
        <f>IF(I44="WON",G44,0)</f>
        <v/>
      </c>
      <c r="Q44">
        <f>IF(OR(I44="WON",I44="LOST",I44="VOID"),A44,0)</f>
        <v/>
      </c>
      <c r="R44">
        <f>IF(J44="","",ROUND(J44,0))</f>
        <v/>
      </c>
    </row>
  </sheetData>
  <conditionalFormatting sqref="I5:I44">
    <cfRule type="cellIs" priority="1" operator="equal" dxfId="0">
      <formula>"WON"</formula>
    </cfRule>
    <cfRule type="cellIs" priority="2" operator="equal" dxfId="1">
      <formula>"LOST"</formula>
    </cfRule>
    <cfRule type="cellIs" priority="3" operator="equal" dxfId="3">
      <formula>"PENDING"</formula>
    </cfRule>
  </conditionalFormatting>
  <hyperlinks>
    <hyperlink xmlns:r="http://schemas.openxmlformats.org/officeDocument/2006/relationships" ref="A3" r:id="rId1"/>
  </hyperlinks>
  <pageMargins left="0.75" right="0.75" top="1" bottom="1" header="0.5" footer="0.5"/>
  <legacyDrawing xmlns:r="http://schemas.openxmlformats.org/officeDocument/2006/relationships" r:id="anysvml"/>
</worksheet>
</file>

<file path=xl/worksheets/sheet7.xml><?xml version="1.0" encoding="utf-8"?>
<worksheet xmlns="http://schemas.openxmlformats.org/spreadsheetml/2006/main">
  <sheetPr>
    <tabColor rgb="00A63A2C"/>
    <outlinePr summaryBelow="1" summaryRight="1"/>
    <pageSetUpPr/>
  </sheetPr>
  <dimension ref="A1:AB2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7" customWidth="1" min="3" max="3"/>
    <col width="7" customWidth="1" min="4" max="4"/>
    <col width="7" customWidth="1" min="5" max="5"/>
    <col width="7" customWidth="1" min="6" max="6"/>
    <col width="11" customWidth="1" min="7" max="7"/>
    <col width="18" customWidth="1" min="8" max="8"/>
    <col width="16" customWidth="1" min="9" max="9"/>
    <col width="14" customWidth="1" min="10" max="10"/>
    <col width="9" customWidth="1" min="11" max="11"/>
    <col width="2" customWidth="1" min="12" max="12"/>
    <col width="2" customWidth="1" min="13" max="13"/>
    <col hidden="1" width="13" customWidth="1" min="14" max="14"/>
    <col hidden="1" width="13" customWidth="1" min="15" max="15"/>
    <col hidden="1" width="13" customWidth="1" min="16" max="16"/>
    <col hidden="1" width="13" customWidth="1" min="17" max="17"/>
    <col hidden="1" width="13" customWidth="1" min="18" max="18"/>
    <col hidden="1" width="13" customWidth="1" min="19" max="19"/>
    <col hidden="1" width="13" customWidth="1" min="20" max="20"/>
    <col hidden="1" width="13" customWidth="1" min="21" max="21"/>
    <col hidden="1" width="13" customWidth="1" min="22" max="22"/>
    <col hidden="1" width="13" customWidth="1" min="23" max="23"/>
    <col hidden="1" width="13" customWidth="1" min="24" max="24"/>
    <col hidden="1" width="13" customWidth="1" min="25" max="25"/>
    <col hidden="1" width="13" customWidth="1" min="26" max="26"/>
    <col hidden="1" width="13" customWidth="1" min="27" max="27"/>
    <col hidden="1" width="13" customWidth="1" min="28" max="28"/>
  </cols>
  <sheetData>
    <row r="1" ht="28" customHeight="1">
      <c r="A1" s="1" t="inlineStr">
        <is>
          <t>Ladder</t>
        </is>
      </c>
    </row>
    <row r="2">
      <c r="A2" s="2" t="inlineStr">
        <is>
          <t>Ranked by wins, then flat-stake profit. Fills itself from Setup and Legs.</t>
        </is>
      </c>
    </row>
    <row r="3">
      <c r="A3" s="3" t="inlineStr">
        <is>
          <t>Punters Ledger  ·  puntersledger.com</t>
        </is>
      </c>
    </row>
    <row r="4">
      <c r="A4" s="24" t="inlineStr">
        <is>
          <t>Pos</t>
        </is>
      </c>
      <c r="B4" s="24" t="inlineStr">
        <is>
          <t>Punter</t>
        </is>
      </c>
      <c r="C4" s="24" t="inlineStr">
        <is>
          <t>Legs</t>
        </is>
      </c>
      <c r="D4" s="24" t="inlineStr">
        <is>
          <t>Won</t>
        </is>
      </c>
      <c r="E4" s="24" t="inlineStr">
        <is>
          <t>Lost</t>
        </is>
      </c>
      <c r="F4" s="24" t="inlineStr">
        <is>
          <t>Void</t>
        </is>
      </c>
      <c r="G4" s="24" t="inlineStr">
        <is>
          <t>Strike rate</t>
        </is>
      </c>
      <c r="H4" s="24" t="inlineStr">
        <is>
          <t>Flat-stake +/- ($)</t>
        </is>
      </c>
      <c r="I4" s="24" t="inlineStr">
        <is>
          <t>Avg winning odds</t>
        </is>
      </c>
      <c r="J4" s="24" t="inlineStr">
        <is>
          <t>Form (last 5)</t>
        </is>
      </c>
      <c r="K4" s="24" t="inlineStr">
        <is>
          <t>Streak</t>
        </is>
      </c>
      <c r="N4" s="43" t="inlineStr">
        <is>
          <t>Punter</t>
        </is>
      </c>
      <c r="O4" s="43" t="inlineStr">
        <is>
          <t>Won</t>
        </is>
      </c>
      <c r="P4" s="43" t="inlineStr">
        <is>
          <t>Lost</t>
        </is>
      </c>
      <c r="Q4" s="43" t="inlineStr">
        <is>
          <t>Void</t>
        </is>
      </c>
      <c r="R4" s="43" t="inlineStr">
        <is>
          <t>Legs</t>
        </is>
      </c>
      <c r="S4" s="43" t="inlineStr">
        <is>
          <t>Flat-stake</t>
        </is>
      </c>
      <c r="T4" s="43" t="inlineStr">
        <is>
          <t>Score</t>
        </is>
      </c>
      <c r="U4" s="43" t="inlineStr">
        <is>
          <t>Decided</t>
        </is>
      </c>
      <c r="V4" s="43" t="inlineStr">
        <is>
          <t>F1</t>
        </is>
      </c>
      <c r="W4" s="43" t="inlineStr">
        <is>
          <t>F2</t>
        </is>
      </c>
      <c r="X4" s="43" t="inlineStr">
        <is>
          <t>F3</t>
        </is>
      </c>
      <c r="Y4" s="43" t="inlineStr">
        <is>
          <t>F4</t>
        </is>
      </c>
      <c r="Z4" s="43" t="inlineStr">
        <is>
          <t>F5</t>
        </is>
      </c>
      <c r="AA4" s="43" t="inlineStr">
        <is>
          <t>Streak n</t>
        </is>
      </c>
      <c r="AB4" s="43" t="inlineStr">
        <is>
          <t>chart flat</t>
        </is>
      </c>
    </row>
    <row r="5">
      <c r="A5" s="62">
        <f>IF(B5="","",1)</f>
        <v/>
      </c>
      <c r="B5" s="29">
        <f>IFERROR(IF(LARGE($T$5:$T$24,1)&lt;0,"",INDEX($N$5:$N$24,MATCH(LARGE($T$5:$T$24,1),$T$5:$T$24,0))),"")</f>
        <v/>
      </c>
      <c r="C5" s="28">
        <f>IF(B5="","",INDEX($R$5:$R$24,MATCH(B5,$N$5:$N$24,0)))</f>
        <v/>
      </c>
      <c r="D5" s="28">
        <f>IF(B5="","",INDEX($O$5:$O$24,MATCH(B5,$N$5:$N$24,0)))</f>
        <v/>
      </c>
      <c r="E5" s="28">
        <f>IF(B5="","",INDEX($P$5:$P$24,MATCH(B5,$N$5:$N$24,0)))</f>
        <v/>
      </c>
      <c r="F5" s="28">
        <f>IF(B5="","",INDEX($Q$5:$Q$24,MATCH(B5,$N$5:$N$24,0)))</f>
        <v/>
      </c>
      <c r="G5" s="63">
        <f>IF(B5="","",IF(D5+E5=0,0,D5/(D5+E5)))</f>
        <v/>
      </c>
      <c r="H5" s="31">
        <f>IF(B5="","",INDEX($S$5:$S$24,MATCH(B5,$N$5:$N$24,0)))</f>
        <v/>
      </c>
      <c r="I5" s="64">
        <f>IF(B5="","",IF(D5=0,"-",SUMIFS(Legs!$E$5:$E$504,Legs!$C$5:$C$504,B5,Legs!$F$5:$F$504,"W")/D5))</f>
        <v/>
      </c>
      <c r="J5" s="32">
        <f>IF(B5="","",IF(INDEX($V$5:$V$24,MATCH(B5,$N$5:$N$24,0))&amp;INDEX($W$5:$W$24,MATCH(B5,$N$5:$N$24,0))&amp;INDEX($X$5:$X$24,MATCH(B5,$N$5:$N$24,0))&amp;INDEX($Y$5:$Y$24,MATCH(B5,$N$5:$N$24,0))&amp;INDEX($Z$5:$Z$24,MATCH(B5,$N$5:$N$24,0))="","-",INDEX($V$5:$V$24,MATCH(B5,$N$5:$N$24,0))&amp;INDEX($W$5:$W$24,MATCH(B5,$N$5:$N$24,0))&amp;INDEX($X$5:$X$24,MATCH(B5,$N$5:$N$24,0))&amp;INDEX($Y$5:$Y$24,MATCH(B5,$N$5:$N$24,0))&amp;INDEX($Z$5:$Z$24,MATCH(B5,$N$5:$N$24,0))))</f>
        <v/>
      </c>
      <c r="K5" s="65">
        <f>IF(B5="",0,INDEX($AA$5:$AA$24,MATCH(B5,$N$5:$N$24,0)))</f>
        <v/>
      </c>
      <c r="N5">
        <f>IF(Setup!$A$12="","",Setup!$A$12)</f>
        <v/>
      </c>
      <c r="O5">
        <f>IF(N5="","",COUNTIFS(Legs!$C$5:$C$504,N5,Legs!$F$5:$F$504,"W"))</f>
        <v/>
      </c>
      <c r="P5">
        <f>IF(N5="","",COUNTIFS(Legs!$C$5:$C$504,N5,Legs!$F$5:$F$504,"L"))</f>
        <v/>
      </c>
      <c r="Q5">
        <f>IF(N5="","",COUNTIFS(Legs!$C$5:$C$504,N5,Legs!$F$5:$F$504,"V"))</f>
        <v/>
      </c>
      <c r="R5">
        <f>IF(N5="","",COUNTIF(Legs!$C$5:$C$504,N5))</f>
        <v/>
      </c>
      <c r="S5">
        <f>IF(N5="","",SUMIFS(Legs!$G$5:$G$504,Legs!$C$5:$C$504,N5))</f>
        <v/>
      </c>
      <c r="T5">
        <f>IF(N5="",-1E+99,O5*1000000+S5+(20-0)/1000)</f>
        <v/>
      </c>
      <c r="U5">
        <f>IF(N5="","",O5+P5)</f>
        <v/>
      </c>
      <c r="V5">
        <f>IF(N5="","",IF((U5-4)&lt;1,"",IFERROR(INDEX(Legs!$F$5:$F$504,MATCH(N5&amp;"#"&amp;(U5-4),Legs!$L$5:$L$504,0)),"")))</f>
        <v/>
      </c>
      <c r="W5">
        <f>IF(N5="","",IF((U5-3)&lt;1,"",IFERROR(INDEX(Legs!$F$5:$F$504,MATCH(N5&amp;"#"&amp;(U5-3),Legs!$L$5:$L$504,0)),"")))</f>
        <v/>
      </c>
      <c r="X5">
        <f>IF(N5="","",IF((U5-2)&lt;1,"",IFERROR(INDEX(Legs!$F$5:$F$504,MATCH(N5&amp;"#"&amp;(U5-2),Legs!$L$5:$L$504,0)),"")))</f>
        <v/>
      </c>
      <c r="Y5">
        <f>IF(N5="","",IF((U5-1)&lt;1,"",IFERROR(INDEX(Legs!$F$5:$F$504,MATCH(N5&amp;"#"&amp;(U5-1),Legs!$L$5:$L$504,0)),"")))</f>
        <v/>
      </c>
      <c r="Z5">
        <f>IF(N5="","",IF((U5-0)&lt;1,"",IFERROR(INDEX(Legs!$F$5:$F$504,MATCH(N5&amp;"#"&amp;(U5-0),Legs!$L$5:$L$504,0)),"")))</f>
        <v/>
      </c>
      <c r="AA5">
        <f>IF(N5="",0,IF(U5=0,0,IFERROR(INDEX(Legs!$K$5:$K$504,MATCH(N5&amp;"#"&amp;U5,Legs!$L$5:$L$504,0)),0)))</f>
        <v/>
      </c>
      <c r="AB5">
        <f>IF(B5="",0,H5)</f>
        <v/>
      </c>
    </row>
    <row r="6">
      <c r="A6" s="27">
        <f>IF(B6="","",2)</f>
        <v/>
      </c>
      <c r="B6" s="35">
        <f>IFERROR(IF(LARGE($T$5:$T$24,2)&lt;0,"",INDEX($N$5:$N$24,MATCH(LARGE($T$5:$T$24,2),$T$5:$T$24,0))),"")</f>
        <v/>
      </c>
      <c r="C6" s="34">
        <f>IF(B6="","",INDEX($R$5:$R$24,MATCH(B6,$N$5:$N$24,0)))</f>
        <v/>
      </c>
      <c r="D6" s="34">
        <f>IF(B6="","",INDEX($O$5:$O$24,MATCH(B6,$N$5:$N$24,0)))</f>
        <v/>
      </c>
      <c r="E6" s="34">
        <f>IF(B6="","",INDEX($P$5:$P$24,MATCH(B6,$N$5:$N$24,0)))</f>
        <v/>
      </c>
      <c r="F6" s="34">
        <f>IF(B6="","",INDEX($Q$5:$Q$24,MATCH(B6,$N$5:$N$24,0)))</f>
        <v/>
      </c>
      <c r="G6" s="66">
        <f>IF(B6="","",IF(D6+E6=0,0,D6/(D6+E6)))</f>
        <v/>
      </c>
      <c r="H6" s="36">
        <f>IF(B6="","",INDEX($S$5:$S$24,MATCH(B6,$N$5:$N$24,0)))</f>
        <v/>
      </c>
      <c r="I6" s="67">
        <f>IF(B6="","",IF(D6=0,"-",SUMIFS(Legs!$E$5:$E$504,Legs!$C$5:$C$504,B6,Legs!$F$5:$F$504,"W")/D6))</f>
        <v/>
      </c>
      <c r="J6" s="37">
        <f>IF(B6="","",IF(INDEX($V$5:$V$24,MATCH(B6,$N$5:$N$24,0))&amp;INDEX($W$5:$W$24,MATCH(B6,$N$5:$N$24,0))&amp;INDEX($X$5:$X$24,MATCH(B6,$N$5:$N$24,0))&amp;INDEX($Y$5:$Y$24,MATCH(B6,$N$5:$N$24,0))&amp;INDEX($Z$5:$Z$24,MATCH(B6,$N$5:$N$24,0))="","-",INDEX($V$5:$V$24,MATCH(B6,$N$5:$N$24,0))&amp;INDEX($W$5:$W$24,MATCH(B6,$N$5:$N$24,0))&amp;INDEX($X$5:$X$24,MATCH(B6,$N$5:$N$24,0))&amp;INDEX($Y$5:$Y$24,MATCH(B6,$N$5:$N$24,0))&amp;INDEX($Z$5:$Z$24,MATCH(B6,$N$5:$N$24,0))))</f>
        <v/>
      </c>
      <c r="K6" s="68">
        <f>IF(B6="",0,INDEX($AA$5:$AA$24,MATCH(B6,$N$5:$N$24,0)))</f>
        <v/>
      </c>
      <c r="N6">
        <f>IF(Setup!$A$13="","",Setup!$A$13)</f>
        <v/>
      </c>
      <c r="O6">
        <f>IF(N6="","",COUNTIFS(Legs!$C$5:$C$504,N6,Legs!$F$5:$F$504,"W"))</f>
        <v/>
      </c>
      <c r="P6">
        <f>IF(N6="","",COUNTIFS(Legs!$C$5:$C$504,N6,Legs!$F$5:$F$504,"L"))</f>
        <v/>
      </c>
      <c r="Q6">
        <f>IF(N6="","",COUNTIFS(Legs!$C$5:$C$504,N6,Legs!$F$5:$F$504,"V"))</f>
        <v/>
      </c>
      <c r="R6">
        <f>IF(N6="","",COUNTIF(Legs!$C$5:$C$504,N6))</f>
        <v/>
      </c>
      <c r="S6">
        <f>IF(N6="","",SUMIFS(Legs!$G$5:$G$504,Legs!$C$5:$C$504,N6))</f>
        <v/>
      </c>
      <c r="T6">
        <f>IF(N6="",-1E+99,O6*1000000+S6+(20-1)/1000)</f>
        <v/>
      </c>
      <c r="U6">
        <f>IF(N6="","",O6+P6)</f>
        <v/>
      </c>
      <c r="V6">
        <f>IF(N6="","",IF((U6-4)&lt;1,"",IFERROR(INDEX(Legs!$F$5:$F$504,MATCH(N6&amp;"#"&amp;(U6-4),Legs!$L$5:$L$504,0)),"")))</f>
        <v/>
      </c>
      <c r="W6">
        <f>IF(N6="","",IF((U6-3)&lt;1,"",IFERROR(INDEX(Legs!$F$5:$F$504,MATCH(N6&amp;"#"&amp;(U6-3),Legs!$L$5:$L$504,0)),"")))</f>
        <v/>
      </c>
      <c r="X6">
        <f>IF(N6="","",IF((U6-2)&lt;1,"",IFERROR(INDEX(Legs!$F$5:$F$504,MATCH(N6&amp;"#"&amp;(U6-2),Legs!$L$5:$L$504,0)),"")))</f>
        <v/>
      </c>
      <c r="Y6">
        <f>IF(N6="","",IF((U6-1)&lt;1,"",IFERROR(INDEX(Legs!$F$5:$F$504,MATCH(N6&amp;"#"&amp;(U6-1),Legs!$L$5:$L$504,0)),"")))</f>
        <v/>
      </c>
      <c r="Z6">
        <f>IF(N6="","",IF((U6-0)&lt;1,"",IFERROR(INDEX(Legs!$F$5:$F$504,MATCH(N6&amp;"#"&amp;(U6-0),Legs!$L$5:$L$504,0)),"")))</f>
        <v/>
      </c>
      <c r="AA6">
        <f>IF(N6="",0,IF(U6=0,0,IFERROR(INDEX(Legs!$K$5:$K$504,MATCH(N6&amp;"#"&amp;U6,Legs!$L$5:$L$504,0)),0)))</f>
        <v/>
      </c>
      <c r="AB6">
        <f>IF(B6="",0,H6)</f>
        <v/>
      </c>
    </row>
    <row r="7">
      <c r="A7" s="27">
        <f>IF(B7="","",3)</f>
        <v/>
      </c>
      <c r="B7" s="35">
        <f>IFERROR(IF(LARGE($T$5:$T$24,3)&lt;0,"",INDEX($N$5:$N$24,MATCH(LARGE($T$5:$T$24,3),$T$5:$T$24,0))),"")</f>
        <v/>
      </c>
      <c r="C7" s="34">
        <f>IF(B7="","",INDEX($R$5:$R$24,MATCH(B7,$N$5:$N$24,0)))</f>
        <v/>
      </c>
      <c r="D7" s="34">
        <f>IF(B7="","",INDEX($O$5:$O$24,MATCH(B7,$N$5:$N$24,0)))</f>
        <v/>
      </c>
      <c r="E7" s="34">
        <f>IF(B7="","",INDEX($P$5:$P$24,MATCH(B7,$N$5:$N$24,0)))</f>
        <v/>
      </c>
      <c r="F7" s="34">
        <f>IF(B7="","",INDEX($Q$5:$Q$24,MATCH(B7,$N$5:$N$24,0)))</f>
        <v/>
      </c>
      <c r="G7" s="66">
        <f>IF(B7="","",IF(D7+E7=0,0,D7/(D7+E7)))</f>
        <v/>
      </c>
      <c r="H7" s="36">
        <f>IF(B7="","",INDEX($S$5:$S$24,MATCH(B7,$N$5:$N$24,0)))</f>
        <v/>
      </c>
      <c r="I7" s="67">
        <f>IF(B7="","",IF(D7=0,"-",SUMIFS(Legs!$E$5:$E$504,Legs!$C$5:$C$504,B7,Legs!$F$5:$F$504,"W")/D7))</f>
        <v/>
      </c>
      <c r="J7" s="37">
        <f>IF(B7="","",IF(INDEX($V$5:$V$24,MATCH(B7,$N$5:$N$24,0))&amp;INDEX($W$5:$W$24,MATCH(B7,$N$5:$N$24,0))&amp;INDEX($X$5:$X$24,MATCH(B7,$N$5:$N$24,0))&amp;INDEX($Y$5:$Y$24,MATCH(B7,$N$5:$N$24,0))&amp;INDEX($Z$5:$Z$24,MATCH(B7,$N$5:$N$24,0))="","-",INDEX($V$5:$V$24,MATCH(B7,$N$5:$N$24,0))&amp;INDEX($W$5:$W$24,MATCH(B7,$N$5:$N$24,0))&amp;INDEX($X$5:$X$24,MATCH(B7,$N$5:$N$24,0))&amp;INDEX($Y$5:$Y$24,MATCH(B7,$N$5:$N$24,0))&amp;INDEX($Z$5:$Z$24,MATCH(B7,$N$5:$N$24,0))))</f>
        <v/>
      </c>
      <c r="K7" s="68">
        <f>IF(B7="",0,INDEX($AA$5:$AA$24,MATCH(B7,$N$5:$N$24,0)))</f>
        <v/>
      </c>
      <c r="N7">
        <f>IF(Setup!$A$14="","",Setup!$A$14)</f>
        <v/>
      </c>
      <c r="O7">
        <f>IF(N7="","",COUNTIFS(Legs!$C$5:$C$504,N7,Legs!$F$5:$F$504,"W"))</f>
        <v/>
      </c>
      <c r="P7">
        <f>IF(N7="","",COUNTIFS(Legs!$C$5:$C$504,N7,Legs!$F$5:$F$504,"L"))</f>
        <v/>
      </c>
      <c r="Q7">
        <f>IF(N7="","",COUNTIFS(Legs!$C$5:$C$504,N7,Legs!$F$5:$F$504,"V"))</f>
        <v/>
      </c>
      <c r="R7">
        <f>IF(N7="","",COUNTIF(Legs!$C$5:$C$504,N7))</f>
        <v/>
      </c>
      <c r="S7">
        <f>IF(N7="","",SUMIFS(Legs!$G$5:$G$504,Legs!$C$5:$C$504,N7))</f>
        <v/>
      </c>
      <c r="T7">
        <f>IF(N7="",-1E+99,O7*1000000+S7+(20-2)/1000)</f>
        <v/>
      </c>
      <c r="U7">
        <f>IF(N7="","",O7+P7)</f>
        <v/>
      </c>
      <c r="V7">
        <f>IF(N7="","",IF((U7-4)&lt;1,"",IFERROR(INDEX(Legs!$F$5:$F$504,MATCH(N7&amp;"#"&amp;(U7-4),Legs!$L$5:$L$504,0)),"")))</f>
        <v/>
      </c>
      <c r="W7">
        <f>IF(N7="","",IF((U7-3)&lt;1,"",IFERROR(INDEX(Legs!$F$5:$F$504,MATCH(N7&amp;"#"&amp;(U7-3),Legs!$L$5:$L$504,0)),"")))</f>
        <v/>
      </c>
      <c r="X7">
        <f>IF(N7="","",IF((U7-2)&lt;1,"",IFERROR(INDEX(Legs!$F$5:$F$504,MATCH(N7&amp;"#"&amp;(U7-2),Legs!$L$5:$L$504,0)),"")))</f>
        <v/>
      </c>
      <c r="Y7">
        <f>IF(N7="","",IF((U7-1)&lt;1,"",IFERROR(INDEX(Legs!$F$5:$F$504,MATCH(N7&amp;"#"&amp;(U7-1),Legs!$L$5:$L$504,0)),"")))</f>
        <v/>
      </c>
      <c r="Z7">
        <f>IF(N7="","",IF((U7-0)&lt;1,"",IFERROR(INDEX(Legs!$F$5:$F$504,MATCH(N7&amp;"#"&amp;(U7-0),Legs!$L$5:$L$504,0)),"")))</f>
        <v/>
      </c>
      <c r="AA7">
        <f>IF(N7="",0,IF(U7=0,0,IFERROR(INDEX(Legs!$K$5:$K$504,MATCH(N7&amp;"#"&amp;U7,Legs!$L$5:$L$504,0)),0)))</f>
        <v/>
      </c>
      <c r="AB7">
        <f>IF(B7="",0,H7)</f>
        <v/>
      </c>
    </row>
    <row r="8">
      <c r="A8" s="27">
        <f>IF(B8="","",4)</f>
        <v/>
      </c>
      <c r="B8" s="35">
        <f>IFERROR(IF(LARGE($T$5:$T$24,4)&lt;0,"",INDEX($N$5:$N$24,MATCH(LARGE($T$5:$T$24,4),$T$5:$T$24,0))),"")</f>
        <v/>
      </c>
      <c r="C8" s="34">
        <f>IF(B8="","",INDEX($R$5:$R$24,MATCH(B8,$N$5:$N$24,0)))</f>
        <v/>
      </c>
      <c r="D8" s="34">
        <f>IF(B8="","",INDEX($O$5:$O$24,MATCH(B8,$N$5:$N$24,0)))</f>
        <v/>
      </c>
      <c r="E8" s="34">
        <f>IF(B8="","",INDEX($P$5:$P$24,MATCH(B8,$N$5:$N$24,0)))</f>
        <v/>
      </c>
      <c r="F8" s="34">
        <f>IF(B8="","",INDEX($Q$5:$Q$24,MATCH(B8,$N$5:$N$24,0)))</f>
        <v/>
      </c>
      <c r="G8" s="66">
        <f>IF(B8="","",IF(D8+E8=0,0,D8/(D8+E8)))</f>
        <v/>
      </c>
      <c r="H8" s="36">
        <f>IF(B8="","",INDEX($S$5:$S$24,MATCH(B8,$N$5:$N$24,0)))</f>
        <v/>
      </c>
      <c r="I8" s="67">
        <f>IF(B8="","",IF(D8=0,"-",SUMIFS(Legs!$E$5:$E$504,Legs!$C$5:$C$504,B8,Legs!$F$5:$F$504,"W")/D8))</f>
        <v/>
      </c>
      <c r="J8" s="37">
        <f>IF(B8="","",IF(INDEX($V$5:$V$24,MATCH(B8,$N$5:$N$24,0))&amp;INDEX($W$5:$W$24,MATCH(B8,$N$5:$N$24,0))&amp;INDEX($X$5:$X$24,MATCH(B8,$N$5:$N$24,0))&amp;INDEX($Y$5:$Y$24,MATCH(B8,$N$5:$N$24,0))&amp;INDEX($Z$5:$Z$24,MATCH(B8,$N$5:$N$24,0))="","-",INDEX($V$5:$V$24,MATCH(B8,$N$5:$N$24,0))&amp;INDEX($W$5:$W$24,MATCH(B8,$N$5:$N$24,0))&amp;INDEX($X$5:$X$24,MATCH(B8,$N$5:$N$24,0))&amp;INDEX($Y$5:$Y$24,MATCH(B8,$N$5:$N$24,0))&amp;INDEX($Z$5:$Z$24,MATCH(B8,$N$5:$N$24,0))))</f>
        <v/>
      </c>
      <c r="K8" s="68">
        <f>IF(B8="",0,INDEX($AA$5:$AA$24,MATCH(B8,$N$5:$N$24,0)))</f>
        <v/>
      </c>
      <c r="N8">
        <f>IF(Setup!$A$15="","",Setup!$A$15)</f>
        <v/>
      </c>
      <c r="O8">
        <f>IF(N8="","",COUNTIFS(Legs!$C$5:$C$504,N8,Legs!$F$5:$F$504,"W"))</f>
        <v/>
      </c>
      <c r="P8">
        <f>IF(N8="","",COUNTIFS(Legs!$C$5:$C$504,N8,Legs!$F$5:$F$504,"L"))</f>
        <v/>
      </c>
      <c r="Q8">
        <f>IF(N8="","",COUNTIFS(Legs!$C$5:$C$504,N8,Legs!$F$5:$F$504,"V"))</f>
        <v/>
      </c>
      <c r="R8">
        <f>IF(N8="","",COUNTIF(Legs!$C$5:$C$504,N8))</f>
        <v/>
      </c>
      <c r="S8">
        <f>IF(N8="","",SUMIFS(Legs!$G$5:$G$504,Legs!$C$5:$C$504,N8))</f>
        <v/>
      </c>
      <c r="T8">
        <f>IF(N8="",-1E+99,O8*1000000+S8+(20-3)/1000)</f>
        <v/>
      </c>
      <c r="U8">
        <f>IF(N8="","",O8+P8)</f>
        <v/>
      </c>
      <c r="V8">
        <f>IF(N8="","",IF((U8-4)&lt;1,"",IFERROR(INDEX(Legs!$F$5:$F$504,MATCH(N8&amp;"#"&amp;(U8-4),Legs!$L$5:$L$504,0)),"")))</f>
        <v/>
      </c>
      <c r="W8">
        <f>IF(N8="","",IF((U8-3)&lt;1,"",IFERROR(INDEX(Legs!$F$5:$F$504,MATCH(N8&amp;"#"&amp;(U8-3),Legs!$L$5:$L$504,0)),"")))</f>
        <v/>
      </c>
      <c r="X8">
        <f>IF(N8="","",IF((U8-2)&lt;1,"",IFERROR(INDEX(Legs!$F$5:$F$504,MATCH(N8&amp;"#"&amp;(U8-2),Legs!$L$5:$L$504,0)),"")))</f>
        <v/>
      </c>
      <c r="Y8">
        <f>IF(N8="","",IF((U8-1)&lt;1,"",IFERROR(INDEX(Legs!$F$5:$F$504,MATCH(N8&amp;"#"&amp;(U8-1),Legs!$L$5:$L$504,0)),"")))</f>
        <v/>
      </c>
      <c r="Z8">
        <f>IF(N8="","",IF((U8-0)&lt;1,"",IFERROR(INDEX(Legs!$F$5:$F$504,MATCH(N8&amp;"#"&amp;(U8-0),Legs!$L$5:$L$504,0)),"")))</f>
        <v/>
      </c>
      <c r="AA8">
        <f>IF(N8="",0,IF(U8=0,0,IFERROR(INDEX(Legs!$K$5:$K$504,MATCH(N8&amp;"#"&amp;U8,Legs!$L$5:$L$504,0)),0)))</f>
        <v/>
      </c>
      <c r="AB8">
        <f>IF(B8="",0,H8)</f>
        <v/>
      </c>
    </row>
    <row r="9">
      <c r="A9" s="27">
        <f>IF(B9="","",5)</f>
        <v/>
      </c>
      <c r="B9" s="35">
        <f>IFERROR(IF(LARGE($T$5:$T$24,5)&lt;0,"",INDEX($N$5:$N$24,MATCH(LARGE($T$5:$T$24,5),$T$5:$T$24,0))),"")</f>
        <v/>
      </c>
      <c r="C9" s="34">
        <f>IF(B9="","",INDEX($R$5:$R$24,MATCH(B9,$N$5:$N$24,0)))</f>
        <v/>
      </c>
      <c r="D9" s="34">
        <f>IF(B9="","",INDEX($O$5:$O$24,MATCH(B9,$N$5:$N$24,0)))</f>
        <v/>
      </c>
      <c r="E9" s="34">
        <f>IF(B9="","",INDEX($P$5:$P$24,MATCH(B9,$N$5:$N$24,0)))</f>
        <v/>
      </c>
      <c r="F9" s="34">
        <f>IF(B9="","",INDEX($Q$5:$Q$24,MATCH(B9,$N$5:$N$24,0)))</f>
        <v/>
      </c>
      <c r="G9" s="66">
        <f>IF(B9="","",IF(D9+E9=0,0,D9/(D9+E9)))</f>
        <v/>
      </c>
      <c r="H9" s="36">
        <f>IF(B9="","",INDEX($S$5:$S$24,MATCH(B9,$N$5:$N$24,0)))</f>
        <v/>
      </c>
      <c r="I9" s="67">
        <f>IF(B9="","",IF(D9=0,"-",SUMIFS(Legs!$E$5:$E$504,Legs!$C$5:$C$504,B9,Legs!$F$5:$F$504,"W")/D9))</f>
        <v/>
      </c>
      <c r="J9" s="37">
        <f>IF(B9="","",IF(INDEX($V$5:$V$24,MATCH(B9,$N$5:$N$24,0))&amp;INDEX($W$5:$W$24,MATCH(B9,$N$5:$N$24,0))&amp;INDEX($X$5:$X$24,MATCH(B9,$N$5:$N$24,0))&amp;INDEX($Y$5:$Y$24,MATCH(B9,$N$5:$N$24,0))&amp;INDEX($Z$5:$Z$24,MATCH(B9,$N$5:$N$24,0))="","-",INDEX($V$5:$V$24,MATCH(B9,$N$5:$N$24,0))&amp;INDEX($W$5:$W$24,MATCH(B9,$N$5:$N$24,0))&amp;INDEX($X$5:$X$24,MATCH(B9,$N$5:$N$24,0))&amp;INDEX($Y$5:$Y$24,MATCH(B9,$N$5:$N$24,0))&amp;INDEX($Z$5:$Z$24,MATCH(B9,$N$5:$N$24,0))))</f>
        <v/>
      </c>
      <c r="K9" s="68">
        <f>IF(B9="",0,INDEX($AA$5:$AA$24,MATCH(B9,$N$5:$N$24,0)))</f>
        <v/>
      </c>
      <c r="N9">
        <f>IF(Setup!$A$16="","",Setup!$A$16)</f>
        <v/>
      </c>
      <c r="O9">
        <f>IF(N9="","",COUNTIFS(Legs!$C$5:$C$504,N9,Legs!$F$5:$F$504,"W"))</f>
        <v/>
      </c>
      <c r="P9">
        <f>IF(N9="","",COUNTIFS(Legs!$C$5:$C$504,N9,Legs!$F$5:$F$504,"L"))</f>
        <v/>
      </c>
      <c r="Q9">
        <f>IF(N9="","",COUNTIFS(Legs!$C$5:$C$504,N9,Legs!$F$5:$F$504,"V"))</f>
        <v/>
      </c>
      <c r="R9">
        <f>IF(N9="","",COUNTIF(Legs!$C$5:$C$504,N9))</f>
        <v/>
      </c>
      <c r="S9">
        <f>IF(N9="","",SUMIFS(Legs!$G$5:$G$504,Legs!$C$5:$C$504,N9))</f>
        <v/>
      </c>
      <c r="T9">
        <f>IF(N9="",-1E+99,O9*1000000+S9+(20-4)/1000)</f>
        <v/>
      </c>
      <c r="U9">
        <f>IF(N9="","",O9+P9)</f>
        <v/>
      </c>
      <c r="V9">
        <f>IF(N9="","",IF((U9-4)&lt;1,"",IFERROR(INDEX(Legs!$F$5:$F$504,MATCH(N9&amp;"#"&amp;(U9-4),Legs!$L$5:$L$504,0)),"")))</f>
        <v/>
      </c>
      <c r="W9">
        <f>IF(N9="","",IF((U9-3)&lt;1,"",IFERROR(INDEX(Legs!$F$5:$F$504,MATCH(N9&amp;"#"&amp;(U9-3),Legs!$L$5:$L$504,0)),"")))</f>
        <v/>
      </c>
      <c r="X9">
        <f>IF(N9="","",IF((U9-2)&lt;1,"",IFERROR(INDEX(Legs!$F$5:$F$504,MATCH(N9&amp;"#"&amp;(U9-2),Legs!$L$5:$L$504,0)),"")))</f>
        <v/>
      </c>
      <c r="Y9">
        <f>IF(N9="","",IF((U9-1)&lt;1,"",IFERROR(INDEX(Legs!$F$5:$F$504,MATCH(N9&amp;"#"&amp;(U9-1),Legs!$L$5:$L$504,0)),"")))</f>
        <v/>
      </c>
      <c r="Z9">
        <f>IF(N9="","",IF((U9-0)&lt;1,"",IFERROR(INDEX(Legs!$F$5:$F$504,MATCH(N9&amp;"#"&amp;(U9-0),Legs!$L$5:$L$504,0)),"")))</f>
        <v/>
      </c>
      <c r="AA9">
        <f>IF(N9="",0,IF(U9=0,0,IFERROR(INDEX(Legs!$K$5:$K$504,MATCH(N9&amp;"#"&amp;U9,Legs!$L$5:$L$504,0)),0)))</f>
        <v/>
      </c>
      <c r="AB9">
        <f>IF(B9="",0,H9)</f>
        <v/>
      </c>
    </row>
    <row r="10">
      <c r="A10" s="27">
        <f>IF(B10="","",6)</f>
        <v/>
      </c>
      <c r="B10" s="35">
        <f>IFERROR(IF(LARGE($T$5:$T$24,6)&lt;0,"",INDEX($N$5:$N$24,MATCH(LARGE($T$5:$T$24,6),$T$5:$T$24,0))),"")</f>
        <v/>
      </c>
      <c r="C10" s="34">
        <f>IF(B10="","",INDEX($R$5:$R$24,MATCH(B10,$N$5:$N$24,0)))</f>
        <v/>
      </c>
      <c r="D10" s="34">
        <f>IF(B10="","",INDEX($O$5:$O$24,MATCH(B10,$N$5:$N$24,0)))</f>
        <v/>
      </c>
      <c r="E10" s="34">
        <f>IF(B10="","",INDEX($P$5:$P$24,MATCH(B10,$N$5:$N$24,0)))</f>
        <v/>
      </c>
      <c r="F10" s="34">
        <f>IF(B10="","",INDEX($Q$5:$Q$24,MATCH(B10,$N$5:$N$24,0)))</f>
        <v/>
      </c>
      <c r="G10" s="66">
        <f>IF(B10="","",IF(D10+E10=0,0,D10/(D10+E10)))</f>
        <v/>
      </c>
      <c r="H10" s="36">
        <f>IF(B10="","",INDEX($S$5:$S$24,MATCH(B10,$N$5:$N$24,0)))</f>
        <v/>
      </c>
      <c r="I10" s="67">
        <f>IF(B10="","",IF(D10=0,"-",SUMIFS(Legs!$E$5:$E$504,Legs!$C$5:$C$504,B10,Legs!$F$5:$F$504,"W")/D10))</f>
        <v/>
      </c>
      <c r="J10" s="37">
        <f>IF(B10="","",IF(INDEX($V$5:$V$24,MATCH(B10,$N$5:$N$24,0))&amp;INDEX($W$5:$W$24,MATCH(B10,$N$5:$N$24,0))&amp;INDEX($X$5:$X$24,MATCH(B10,$N$5:$N$24,0))&amp;INDEX($Y$5:$Y$24,MATCH(B10,$N$5:$N$24,0))&amp;INDEX($Z$5:$Z$24,MATCH(B10,$N$5:$N$24,0))="","-",INDEX($V$5:$V$24,MATCH(B10,$N$5:$N$24,0))&amp;INDEX($W$5:$W$24,MATCH(B10,$N$5:$N$24,0))&amp;INDEX($X$5:$X$24,MATCH(B10,$N$5:$N$24,0))&amp;INDEX($Y$5:$Y$24,MATCH(B10,$N$5:$N$24,0))&amp;INDEX($Z$5:$Z$24,MATCH(B10,$N$5:$N$24,0))))</f>
        <v/>
      </c>
      <c r="K10" s="68">
        <f>IF(B10="",0,INDEX($AA$5:$AA$24,MATCH(B10,$N$5:$N$24,0)))</f>
        <v/>
      </c>
      <c r="N10">
        <f>IF(Setup!$A$17="","",Setup!$A$17)</f>
        <v/>
      </c>
      <c r="O10">
        <f>IF(N10="","",COUNTIFS(Legs!$C$5:$C$504,N10,Legs!$F$5:$F$504,"W"))</f>
        <v/>
      </c>
      <c r="P10">
        <f>IF(N10="","",COUNTIFS(Legs!$C$5:$C$504,N10,Legs!$F$5:$F$504,"L"))</f>
        <v/>
      </c>
      <c r="Q10">
        <f>IF(N10="","",COUNTIFS(Legs!$C$5:$C$504,N10,Legs!$F$5:$F$504,"V"))</f>
        <v/>
      </c>
      <c r="R10">
        <f>IF(N10="","",COUNTIF(Legs!$C$5:$C$504,N10))</f>
        <v/>
      </c>
      <c r="S10">
        <f>IF(N10="","",SUMIFS(Legs!$G$5:$G$504,Legs!$C$5:$C$504,N10))</f>
        <v/>
      </c>
      <c r="T10">
        <f>IF(N10="",-1E+99,O10*1000000+S10+(20-5)/1000)</f>
        <v/>
      </c>
      <c r="U10">
        <f>IF(N10="","",O10+P10)</f>
        <v/>
      </c>
      <c r="V10">
        <f>IF(N10="","",IF((U10-4)&lt;1,"",IFERROR(INDEX(Legs!$F$5:$F$504,MATCH(N10&amp;"#"&amp;(U10-4),Legs!$L$5:$L$504,0)),"")))</f>
        <v/>
      </c>
      <c r="W10">
        <f>IF(N10="","",IF((U10-3)&lt;1,"",IFERROR(INDEX(Legs!$F$5:$F$504,MATCH(N10&amp;"#"&amp;(U10-3),Legs!$L$5:$L$504,0)),"")))</f>
        <v/>
      </c>
      <c r="X10">
        <f>IF(N10="","",IF((U10-2)&lt;1,"",IFERROR(INDEX(Legs!$F$5:$F$504,MATCH(N10&amp;"#"&amp;(U10-2),Legs!$L$5:$L$504,0)),"")))</f>
        <v/>
      </c>
      <c r="Y10">
        <f>IF(N10="","",IF((U10-1)&lt;1,"",IFERROR(INDEX(Legs!$F$5:$F$504,MATCH(N10&amp;"#"&amp;(U10-1),Legs!$L$5:$L$504,0)),"")))</f>
        <v/>
      </c>
      <c r="Z10">
        <f>IF(N10="","",IF((U10-0)&lt;1,"",IFERROR(INDEX(Legs!$F$5:$F$504,MATCH(N10&amp;"#"&amp;(U10-0),Legs!$L$5:$L$504,0)),"")))</f>
        <v/>
      </c>
      <c r="AA10">
        <f>IF(N10="",0,IF(U10=0,0,IFERROR(INDEX(Legs!$K$5:$K$504,MATCH(N10&amp;"#"&amp;U10,Legs!$L$5:$L$504,0)),0)))</f>
        <v/>
      </c>
      <c r="AB10">
        <f>IF(B10="",0,H10)</f>
        <v/>
      </c>
    </row>
    <row r="11">
      <c r="A11" s="27">
        <f>IF(B11="","",7)</f>
        <v/>
      </c>
      <c r="B11" s="35">
        <f>IFERROR(IF(LARGE($T$5:$T$24,7)&lt;0,"",INDEX($N$5:$N$24,MATCH(LARGE($T$5:$T$24,7),$T$5:$T$24,0))),"")</f>
        <v/>
      </c>
      <c r="C11" s="34">
        <f>IF(B11="","",INDEX($R$5:$R$24,MATCH(B11,$N$5:$N$24,0)))</f>
        <v/>
      </c>
      <c r="D11" s="34">
        <f>IF(B11="","",INDEX($O$5:$O$24,MATCH(B11,$N$5:$N$24,0)))</f>
        <v/>
      </c>
      <c r="E11" s="34">
        <f>IF(B11="","",INDEX($P$5:$P$24,MATCH(B11,$N$5:$N$24,0)))</f>
        <v/>
      </c>
      <c r="F11" s="34">
        <f>IF(B11="","",INDEX($Q$5:$Q$24,MATCH(B11,$N$5:$N$24,0)))</f>
        <v/>
      </c>
      <c r="G11" s="66">
        <f>IF(B11="","",IF(D11+E11=0,0,D11/(D11+E11)))</f>
        <v/>
      </c>
      <c r="H11" s="36">
        <f>IF(B11="","",INDEX($S$5:$S$24,MATCH(B11,$N$5:$N$24,0)))</f>
        <v/>
      </c>
      <c r="I11" s="67">
        <f>IF(B11="","",IF(D11=0,"-",SUMIFS(Legs!$E$5:$E$504,Legs!$C$5:$C$504,B11,Legs!$F$5:$F$504,"W")/D11))</f>
        <v/>
      </c>
      <c r="J11" s="37">
        <f>IF(B11="","",IF(INDEX($V$5:$V$24,MATCH(B11,$N$5:$N$24,0))&amp;INDEX($W$5:$W$24,MATCH(B11,$N$5:$N$24,0))&amp;INDEX($X$5:$X$24,MATCH(B11,$N$5:$N$24,0))&amp;INDEX($Y$5:$Y$24,MATCH(B11,$N$5:$N$24,0))&amp;INDEX($Z$5:$Z$24,MATCH(B11,$N$5:$N$24,0))="","-",INDEX($V$5:$V$24,MATCH(B11,$N$5:$N$24,0))&amp;INDEX($W$5:$W$24,MATCH(B11,$N$5:$N$24,0))&amp;INDEX($X$5:$X$24,MATCH(B11,$N$5:$N$24,0))&amp;INDEX($Y$5:$Y$24,MATCH(B11,$N$5:$N$24,0))&amp;INDEX($Z$5:$Z$24,MATCH(B11,$N$5:$N$24,0))))</f>
        <v/>
      </c>
      <c r="K11" s="68">
        <f>IF(B11="",0,INDEX($AA$5:$AA$24,MATCH(B11,$N$5:$N$24,0)))</f>
        <v/>
      </c>
      <c r="N11">
        <f>IF(Setup!$A$18="","",Setup!$A$18)</f>
        <v/>
      </c>
      <c r="O11">
        <f>IF(N11="","",COUNTIFS(Legs!$C$5:$C$504,N11,Legs!$F$5:$F$504,"W"))</f>
        <v/>
      </c>
      <c r="P11">
        <f>IF(N11="","",COUNTIFS(Legs!$C$5:$C$504,N11,Legs!$F$5:$F$504,"L"))</f>
        <v/>
      </c>
      <c r="Q11">
        <f>IF(N11="","",COUNTIFS(Legs!$C$5:$C$504,N11,Legs!$F$5:$F$504,"V"))</f>
        <v/>
      </c>
      <c r="R11">
        <f>IF(N11="","",COUNTIF(Legs!$C$5:$C$504,N11))</f>
        <v/>
      </c>
      <c r="S11">
        <f>IF(N11="","",SUMIFS(Legs!$G$5:$G$504,Legs!$C$5:$C$504,N11))</f>
        <v/>
      </c>
      <c r="T11">
        <f>IF(N11="",-1E+99,O11*1000000+S11+(20-6)/1000)</f>
        <v/>
      </c>
      <c r="U11">
        <f>IF(N11="","",O11+P11)</f>
        <v/>
      </c>
      <c r="V11">
        <f>IF(N11="","",IF((U11-4)&lt;1,"",IFERROR(INDEX(Legs!$F$5:$F$504,MATCH(N11&amp;"#"&amp;(U11-4),Legs!$L$5:$L$504,0)),"")))</f>
        <v/>
      </c>
      <c r="W11">
        <f>IF(N11="","",IF((U11-3)&lt;1,"",IFERROR(INDEX(Legs!$F$5:$F$504,MATCH(N11&amp;"#"&amp;(U11-3),Legs!$L$5:$L$504,0)),"")))</f>
        <v/>
      </c>
      <c r="X11">
        <f>IF(N11="","",IF((U11-2)&lt;1,"",IFERROR(INDEX(Legs!$F$5:$F$504,MATCH(N11&amp;"#"&amp;(U11-2),Legs!$L$5:$L$504,0)),"")))</f>
        <v/>
      </c>
      <c r="Y11">
        <f>IF(N11="","",IF((U11-1)&lt;1,"",IFERROR(INDEX(Legs!$F$5:$F$504,MATCH(N11&amp;"#"&amp;(U11-1),Legs!$L$5:$L$504,0)),"")))</f>
        <v/>
      </c>
      <c r="Z11">
        <f>IF(N11="","",IF((U11-0)&lt;1,"",IFERROR(INDEX(Legs!$F$5:$F$504,MATCH(N11&amp;"#"&amp;(U11-0),Legs!$L$5:$L$504,0)),"")))</f>
        <v/>
      </c>
      <c r="AA11">
        <f>IF(N11="",0,IF(U11=0,0,IFERROR(INDEX(Legs!$K$5:$K$504,MATCH(N11&amp;"#"&amp;U11,Legs!$L$5:$L$504,0)),0)))</f>
        <v/>
      </c>
      <c r="AB11">
        <f>IF(B11="",0,H11)</f>
        <v/>
      </c>
    </row>
    <row r="12">
      <c r="A12" s="27">
        <f>IF(B12="","",8)</f>
        <v/>
      </c>
      <c r="B12" s="35">
        <f>IFERROR(IF(LARGE($T$5:$T$24,8)&lt;0,"",INDEX($N$5:$N$24,MATCH(LARGE($T$5:$T$24,8),$T$5:$T$24,0))),"")</f>
        <v/>
      </c>
      <c r="C12" s="34">
        <f>IF(B12="","",INDEX($R$5:$R$24,MATCH(B12,$N$5:$N$24,0)))</f>
        <v/>
      </c>
      <c r="D12" s="34">
        <f>IF(B12="","",INDEX($O$5:$O$24,MATCH(B12,$N$5:$N$24,0)))</f>
        <v/>
      </c>
      <c r="E12" s="34">
        <f>IF(B12="","",INDEX($P$5:$P$24,MATCH(B12,$N$5:$N$24,0)))</f>
        <v/>
      </c>
      <c r="F12" s="34">
        <f>IF(B12="","",INDEX($Q$5:$Q$24,MATCH(B12,$N$5:$N$24,0)))</f>
        <v/>
      </c>
      <c r="G12" s="66">
        <f>IF(B12="","",IF(D12+E12=0,0,D12/(D12+E12)))</f>
        <v/>
      </c>
      <c r="H12" s="36">
        <f>IF(B12="","",INDEX($S$5:$S$24,MATCH(B12,$N$5:$N$24,0)))</f>
        <v/>
      </c>
      <c r="I12" s="67">
        <f>IF(B12="","",IF(D12=0,"-",SUMIFS(Legs!$E$5:$E$504,Legs!$C$5:$C$504,B12,Legs!$F$5:$F$504,"W")/D12))</f>
        <v/>
      </c>
      <c r="J12" s="37">
        <f>IF(B12="","",IF(INDEX($V$5:$V$24,MATCH(B12,$N$5:$N$24,0))&amp;INDEX($W$5:$W$24,MATCH(B12,$N$5:$N$24,0))&amp;INDEX($X$5:$X$24,MATCH(B12,$N$5:$N$24,0))&amp;INDEX($Y$5:$Y$24,MATCH(B12,$N$5:$N$24,0))&amp;INDEX($Z$5:$Z$24,MATCH(B12,$N$5:$N$24,0))="","-",INDEX($V$5:$V$24,MATCH(B12,$N$5:$N$24,0))&amp;INDEX($W$5:$W$24,MATCH(B12,$N$5:$N$24,0))&amp;INDEX($X$5:$X$24,MATCH(B12,$N$5:$N$24,0))&amp;INDEX($Y$5:$Y$24,MATCH(B12,$N$5:$N$24,0))&amp;INDEX($Z$5:$Z$24,MATCH(B12,$N$5:$N$24,0))))</f>
        <v/>
      </c>
      <c r="K12" s="68">
        <f>IF(B12="",0,INDEX($AA$5:$AA$24,MATCH(B12,$N$5:$N$24,0)))</f>
        <v/>
      </c>
      <c r="N12">
        <f>IF(Setup!$A$19="","",Setup!$A$19)</f>
        <v/>
      </c>
      <c r="O12">
        <f>IF(N12="","",COUNTIFS(Legs!$C$5:$C$504,N12,Legs!$F$5:$F$504,"W"))</f>
        <v/>
      </c>
      <c r="P12">
        <f>IF(N12="","",COUNTIFS(Legs!$C$5:$C$504,N12,Legs!$F$5:$F$504,"L"))</f>
        <v/>
      </c>
      <c r="Q12">
        <f>IF(N12="","",COUNTIFS(Legs!$C$5:$C$504,N12,Legs!$F$5:$F$504,"V"))</f>
        <v/>
      </c>
      <c r="R12">
        <f>IF(N12="","",COUNTIF(Legs!$C$5:$C$504,N12))</f>
        <v/>
      </c>
      <c r="S12">
        <f>IF(N12="","",SUMIFS(Legs!$G$5:$G$504,Legs!$C$5:$C$504,N12))</f>
        <v/>
      </c>
      <c r="T12">
        <f>IF(N12="",-1E+99,O12*1000000+S12+(20-7)/1000)</f>
        <v/>
      </c>
      <c r="U12">
        <f>IF(N12="","",O12+P12)</f>
        <v/>
      </c>
      <c r="V12">
        <f>IF(N12="","",IF((U12-4)&lt;1,"",IFERROR(INDEX(Legs!$F$5:$F$504,MATCH(N12&amp;"#"&amp;(U12-4),Legs!$L$5:$L$504,0)),"")))</f>
        <v/>
      </c>
      <c r="W12">
        <f>IF(N12="","",IF((U12-3)&lt;1,"",IFERROR(INDEX(Legs!$F$5:$F$504,MATCH(N12&amp;"#"&amp;(U12-3),Legs!$L$5:$L$504,0)),"")))</f>
        <v/>
      </c>
      <c r="X12">
        <f>IF(N12="","",IF((U12-2)&lt;1,"",IFERROR(INDEX(Legs!$F$5:$F$504,MATCH(N12&amp;"#"&amp;(U12-2),Legs!$L$5:$L$504,0)),"")))</f>
        <v/>
      </c>
      <c r="Y12">
        <f>IF(N12="","",IF((U12-1)&lt;1,"",IFERROR(INDEX(Legs!$F$5:$F$504,MATCH(N12&amp;"#"&amp;(U12-1),Legs!$L$5:$L$504,0)),"")))</f>
        <v/>
      </c>
      <c r="Z12">
        <f>IF(N12="","",IF((U12-0)&lt;1,"",IFERROR(INDEX(Legs!$F$5:$F$504,MATCH(N12&amp;"#"&amp;(U12-0),Legs!$L$5:$L$504,0)),"")))</f>
        <v/>
      </c>
      <c r="AA12">
        <f>IF(N12="",0,IF(U12=0,0,IFERROR(INDEX(Legs!$K$5:$K$504,MATCH(N12&amp;"#"&amp;U12,Legs!$L$5:$L$504,0)),0)))</f>
        <v/>
      </c>
      <c r="AB12">
        <f>IF(B12="",0,H12)</f>
        <v/>
      </c>
    </row>
    <row r="13">
      <c r="A13" s="27">
        <f>IF(B13="","",9)</f>
        <v/>
      </c>
      <c r="B13" s="35">
        <f>IFERROR(IF(LARGE($T$5:$T$24,9)&lt;0,"",INDEX($N$5:$N$24,MATCH(LARGE($T$5:$T$24,9),$T$5:$T$24,0))),"")</f>
        <v/>
      </c>
      <c r="C13" s="34">
        <f>IF(B13="","",INDEX($R$5:$R$24,MATCH(B13,$N$5:$N$24,0)))</f>
        <v/>
      </c>
      <c r="D13" s="34">
        <f>IF(B13="","",INDEX($O$5:$O$24,MATCH(B13,$N$5:$N$24,0)))</f>
        <v/>
      </c>
      <c r="E13" s="34">
        <f>IF(B13="","",INDEX($P$5:$P$24,MATCH(B13,$N$5:$N$24,0)))</f>
        <v/>
      </c>
      <c r="F13" s="34">
        <f>IF(B13="","",INDEX($Q$5:$Q$24,MATCH(B13,$N$5:$N$24,0)))</f>
        <v/>
      </c>
      <c r="G13" s="66">
        <f>IF(B13="","",IF(D13+E13=0,0,D13/(D13+E13)))</f>
        <v/>
      </c>
      <c r="H13" s="36">
        <f>IF(B13="","",INDEX($S$5:$S$24,MATCH(B13,$N$5:$N$24,0)))</f>
        <v/>
      </c>
      <c r="I13" s="67">
        <f>IF(B13="","",IF(D13=0,"-",SUMIFS(Legs!$E$5:$E$504,Legs!$C$5:$C$504,B13,Legs!$F$5:$F$504,"W")/D13))</f>
        <v/>
      </c>
      <c r="J13" s="37">
        <f>IF(B13="","",IF(INDEX($V$5:$V$24,MATCH(B13,$N$5:$N$24,0))&amp;INDEX($W$5:$W$24,MATCH(B13,$N$5:$N$24,0))&amp;INDEX($X$5:$X$24,MATCH(B13,$N$5:$N$24,0))&amp;INDEX($Y$5:$Y$24,MATCH(B13,$N$5:$N$24,0))&amp;INDEX($Z$5:$Z$24,MATCH(B13,$N$5:$N$24,0))="","-",INDEX($V$5:$V$24,MATCH(B13,$N$5:$N$24,0))&amp;INDEX($W$5:$W$24,MATCH(B13,$N$5:$N$24,0))&amp;INDEX($X$5:$X$24,MATCH(B13,$N$5:$N$24,0))&amp;INDEX($Y$5:$Y$24,MATCH(B13,$N$5:$N$24,0))&amp;INDEX($Z$5:$Z$24,MATCH(B13,$N$5:$N$24,0))))</f>
        <v/>
      </c>
      <c r="K13" s="68">
        <f>IF(B13="",0,INDEX($AA$5:$AA$24,MATCH(B13,$N$5:$N$24,0)))</f>
        <v/>
      </c>
      <c r="N13">
        <f>IF(Setup!$A$20="","",Setup!$A$20)</f>
        <v/>
      </c>
      <c r="O13">
        <f>IF(N13="","",COUNTIFS(Legs!$C$5:$C$504,N13,Legs!$F$5:$F$504,"W"))</f>
        <v/>
      </c>
      <c r="P13">
        <f>IF(N13="","",COUNTIFS(Legs!$C$5:$C$504,N13,Legs!$F$5:$F$504,"L"))</f>
        <v/>
      </c>
      <c r="Q13">
        <f>IF(N13="","",COUNTIFS(Legs!$C$5:$C$504,N13,Legs!$F$5:$F$504,"V"))</f>
        <v/>
      </c>
      <c r="R13">
        <f>IF(N13="","",COUNTIF(Legs!$C$5:$C$504,N13))</f>
        <v/>
      </c>
      <c r="S13">
        <f>IF(N13="","",SUMIFS(Legs!$G$5:$G$504,Legs!$C$5:$C$504,N13))</f>
        <v/>
      </c>
      <c r="T13">
        <f>IF(N13="",-1E+99,O13*1000000+S13+(20-8)/1000)</f>
        <v/>
      </c>
      <c r="U13">
        <f>IF(N13="","",O13+P13)</f>
        <v/>
      </c>
      <c r="V13">
        <f>IF(N13="","",IF((U13-4)&lt;1,"",IFERROR(INDEX(Legs!$F$5:$F$504,MATCH(N13&amp;"#"&amp;(U13-4),Legs!$L$5:$L$504,0)),"")))</f>
        <v/>
      </c>
      <c r="W13">
        <f>IF(N13="","",IF((U13-3)&lt;1,"",IFERROR(INDEX(Legs!$F$5:$F$504,MATCH(N13&amp;"#"&amp;(U13-3),Legs!$L$5:$L$504,0)),"")))</f>
        <v/>
      </c>
      <c r="X13">
        <f>IF(N13="","",IF((U13-2)&lt;1,"",IFERROR(INDEX(Legs!$F$5:$F$504,MATCH(N13&amp;"#"&amp;(U13-2),Legs!$L$5:$L$504,0)),"")))</f>
        <v/>
      </c>
      <c r="Y13">
        <f>IF(N13="","",IF((U13-1)&lt;1,"",IFERROR(INDEX(Legs!$F$5:$F$504,MATCH(N13&amp;"#"&amp;(U13-1),Legs!$L$5:$L$504,0)),"")))</f>
        <v/>
      </c>
      <c r="Z13">
        <f>IF(N13="","",IF((U13-0)&lt;1,"",IFERROR(INDEX(Legs!$F$5:$F$504,MATCH(N13&amp;"#"&amp;(U13-0),Legs!$L$5:$L$504,0)),"")))</f>
        <v/>
      </c>
      <c r="AA13">
        <f>IF(N13="",0,IF(U13=0,0,IFERROR(INDEX(Legs!$K$5:$K$504,MATCH(N13&amp;"#"&amp;U13,Legs!$L$5:$L$504,0)),0)))</f>
        <v/>
      </c>
      <c r="AB13">
        <f>IF(B13="",0,H13)</f>
        <v/>
      </c>
    </row>
    <row r="14">
      <c r="A14" s="27">
        <f>IF(B14="","",10)</f>
        <v/>
      </c>
      <c r="B14" s="35">
        <f>IFERROR(IF(LARGE($T$5:$T$24,10)&lt;0,"",INDEX($N$5:$N$24,MATCH(LARGE($T$5:$T$24,10),$T$5:$T$24,0))),"")</f>
        <v/>
      </c>
      <c r="C14" s="34">
        <f>IF(B14="","",INDEX($R$5:$R$24,MATCH(B14,$N$5:$N$24,0)))</f>
        <v/>
      </c>
      <c r="D14" s="34">
        <f>IF(B14="","",INDEX($O$5:$O$24,MATCH(B14,$N$5:$N$24,0)))</f>
        <v/>
      </c>
      <c r="E14" s="34">
        <f>IF(B14="","",INDEX($P$5:$P$24,MATCH(B14,$N$5:$N$24,0)))</f>
        <v/>
      </c>
      <c r="F14" s="34">
        <f>IF(B14="","",INDEX($Q$5:$Q$24,MATCH(B14,$N$5:$N$24,0)))</f>
        <v/>
      </c>
      <c r="G14" s="66">
        <f>IF(B14="","",IF(D14+E14=0,0,D14/(D14+E14)))</f>
        <v/>
      </c>
      <c r="H14" s="36">
        <f>IF(B14="","",INDEX($S$5:$S$24,MATCH(B14,$N$5:$N$24,0)))</f>
        <v/>
      </c>
      <c r="I14" s="67">
        <f>IF(B14="","",IF(D14=0,"-",SUMIFS(Legs!$E$5:$E$504,Legs!$C$5:$C$504,B14,Legs!$F$5:$F$504,"W")/D14))</f>
        <v/>
      </c>
      <c r="J14" s="37">
        <f>IF(B14="","",IF(INDEX($V$5:$V$24,MATCH(B14,$N$5:$N$24,0))&amp;INDEX($W$5:$W$24,MATCH(B14,$N$5:$N$24,0))&amp;INDEX($X$5:$X$24,MATCH(B14,$N$5:$N$24,0))&amp;INDEX($Y$5:$Y$24,MATCH(B14,$N$5:$N$24,0))&amp;INDEX($Z$5:$Z$24,MATCH(B14,$N$5:$N$24,0))="","-",INDEX($V$5:$V$24,MATCH(B14,$N$5:$N$24,0))&amp;INDEX($W$5:$W$24,MATCH(B14,$N$5:$N$24,0))&amp;INDEX($X$5:$X$24,MATCH(B14,$N$5:$N$24,0))&amp;INDEX($Y$5:$Y$24,MATCH(B14,$N$5:$N$24,0))&amp;INDEX($Z$5:$Z$24,MATCH(B14,$N$5:$N$24,0))))</f>
        <v/>
      </c>
      <c r="K14" s="68">
        <f>IF(B14="",0,INDEX($AA$5:$AA$24,MATCH(B14,$N$5:$N$24,0)))</f>
        <v/>
      </c>
      <c r="N14">
        <f>IF(Setup!$A$21="","",Setup!$A$21)</f>
        <v/>
      </c>
      <c r="O14">
        <f>IF(N14="","",COUNTIFS(Legs!$C$5:$C$504,N14,Legs!$F$5:$F$504,"W"))</f>
        <v/>
      </c>
      <c r="P14">
        <f>IF(N14="","",COUNTIFS(Legs!$C$5:$C$504,N14,Legs!$F$5:$F$504,"L"))</f>
        <v/>
      </c>
      <c r="Q14">
        <f>IF(N14="","",COUNTIFS(Legs!$C$5:$C$504,N14,Legs!$F$5:$F$504,"V"))</f>
        <v/>
      </c>
      <c r="R14">
        <f>IF(N14="","",COUNTIF(Legs!$C$5:$C$504,N14))</f>
        <v/>
      </c>
      <c r="S14">
        <f>IF(N14="","",SUMIFS(Legs!$G$5:$G$504,Legs!$C$5:$C$504,N14))</f>
        <v/>
      </c>
      <c r="T14">
        <f>IF(N14="",-1E+99,O14*1000000+S14+(20-9)/1000)</f>
        <v/>
      </c>
      <c r="U14">
        <f>IF(N14="","",O14+P14)</f>
        <v/>
      </c>
      <c r="V14">
        <f>IF(N14="","",IF((U14-4)&lt;1,"",IFERROR(INDEX(Legs!$F$5:$F$504,MATCH(N14&amp;"#"&amp;(U14-4),Legs!$L$5:$L$504,0)),"")))</f>
        <v/>
      </c>
      <c r="W14">
        <f>IF(N14="","",IF((U14-3)&lt;1,"",IFERROR(INDEX(Legs!$F$5:$F$504,MATCH(N14&amp;"#"&amp;(U14-3),Legs!$L$5:$L$504,0)),"")))</f>
        <v/>
      </c>
      <c r="X14">
        <f>IF(N14="","",IF((U14-2)&lt;1,"",IFERROR(INDEX(Legs!$F$5:$F$504,MATCH(N14&amp;"#"&amp;(U14-2),Legs!$L$5:$L$504,0)),"")))</f>
        <v/>
      </c>
      <c r="Y14">
        <f>IF(N14="","",IF((U14-1)&lt;1,"",IFERROR(INDEX(Legs!$F$5:$F$504,MATCH(N14&amp;"#"&amp;(U14-1),Legs!$L$5:$L$504,0)),"")))</f>
        <v/>
      </c>
      <c r="Z14">
        <f>IF(N14="","",IF((U14-0)&lt;1,"",IFERROR(INDEX(Legs!$F$5:$F$504,MATCH(N14&amp;"#"&amp;(U14-0),Legs!$L$5:$L$504,0)),"")))</f>
        <v/>
      </c>
      <c r="AA14">
        <f>IF(N14="",0,IF(U14=0,0,IFERROR(INDEX(Legs!$K$5:$K$504,MATCH(N14&amp;"#"&amp;U14,Legs!$L$5:$L$504,0)),0)))</f>
        <v/>
      </c>
      <c r="AB14">
        <f>IF(B14="",0,H14)</f>
        <v/>
      </c>
    </row>
    <row r="15">
      <c r="A15" s="27">
        <f>IF(B15="","",11)</f>
        <v/>
      </c>
      <c r="B15" s="35">
        <f>IFERROR(IF(LARGE($T$5:$T$24,11)&lt;0,"",INDEX($N$5:$N$24,MATCH(LARGE($T$5:$T$24,11),$T$5:$T$24,0))),"")</f>
        <v/>
      </c>
      <c r="C15" s="34">
        <f>IF(B15="","",INDEX($R$5:$R$24,MATCH(B15,$N$5:$N$24,0)))</f>
        <v/>
      </c>
      <c r="D15" s="34">
        <f>IF(B15="","",INDEX($O$5:$O$24,MATCH(B15,$N$5:$N$24,0)))</f>
        <v/>
      </c>
      <c r="E15" s="34">
        <f>IF(B15="","",INDEX($P$5:$P$24,MATCH(B15,$N$5:$N$24,0)))</f>
        <v/>
      </c>
      <c r="F15" s="34">
        <f>IF(B15="","",INDEX($Q$5:$Q$24,MATCH(B15,$N$5:$N$24,0)))</f>
        <v/>
      </c>
      <c r="G15" s="66">
        <f>IF(B15="","",IF(D15+E15=0,0,D15/(D15+E15)))</f>
        <v/>
      </c>
      <c r="H15" s="36">
        <f>IF(B15="","",INDEX($S$5:$S$24,MATCH(B15,$N$5:$N$24,0)))</f>
        <v/>
      </c>
      <c r="I15" s="67">
        <f>IF(B15="","",IF(D15=0,"-",SUMIFS(Legs!$E$5:$E$504,Legs!$C$5:$C$504,B15,Legs!$F$5:$F$504,"W")/D15))</f>
        <v/>
      </c>
      <c r="J15" s="37">
        <f>IF(B15="","",IF(INDEX($V$5:$V$24,MATCH(B15,$N$5:$N$24,0))&amp;INDEX($W$5:$W$24,MATCH(B15,$N$5:$N$24,0))&amp;INDEX($X$5:$X$24,MATCH(B15,$N$5:$N$24,0))&amp;INDEX($Y$5:$Y$24,MATCH(B15,$N$5:$N$24,0))&amp;INDEX($Z$5:$Z$24,MATCH(B15,$N$5:$N$24,0))="","-",INDEX($V$5:$V$24,MATCH(B15,$N$5:$N$24,0))&amp;INDEX($W$5:$W$24,MATCH(B15,$N$5:$N$24,0))&amp;INDEX($X$5:$X$24,MATCH(B15,$N$5:$N$24,0))&amp;INDEX($Y$5:$Y$24,MATCH(B15,$N$5:$N$24,0))&amp;INDEX($Z$5:$Z$24,MATCH(B15,$N$5:$N$24,0))))</f>
        <v/>
      </c>
      <c r="K15" s="68">
        <f>IF(B15="",0,INDEX($AA$5:$AA$24,MATCH(B15,$N$5:$N$24,0)))</f>
        <v/>
      </c>
      <c r="N15">
        <f>IF(Setup!$A$22="","",Setup!$A$22)</f>
        <v/>
      </c>
      <c r="O15">
        <f>IF(N15="","",COUNTIFS(Legs!$C$5:$C$504,N15,Legs!$F$5:$F$504,"W"))</f>
        <v/>
      </c>
      <c r="P15">
        <f>IF(N15="","",COUNTIFS(Legs!$C$5:$C$504,N15,Legs!$F$5:$F$504,"L"))</f>
        <v/>
      </c>
      <c r="Q15">
        <f>IF(N15="","",COUNTIFS(Legs!$C$5:$C$504,N15,Legs!$F$5:$F$504,"V"))</f>
        <v/>
      </c>
      <c r="R15">
        <f>IF(N15="","",COUNTIF(Legs!$C$5:$C$504,N15))</f>
        <v/>
      </c>
      <c r="S15">
        <f>IF(N15="","",SUMIFS(Legs!$G$5:$G$504,Legs!$C$5:$C$504,N15))</f>
        <v/>
      </c>
      <c r="T15">
        <f>IF(N15="",-1E+99,O15*1000000+S15+(20-10)/1000)</f>
        <v/>
      </c>
      <c r="U15">
        <f>IF(N15="","",O15+P15)</f>
        <v/>
      </c>
      <c r="V15">
        <f>IF(N15="","",IF((U15-4)&lt;1,"",IFERROR(INDEX(Legs!$F$5:$F$504,MATCH(N15&amp;"#"&amp;(U15-4),Legs!$L$5:$L$504,0)),"")))</f>
        <v/>
      </c>
      <c r="W15">
        <f>IF(N15="","",IF((U15-3)&lt;1,"",IFERROR(INDEX(Legs!$F$5:$F$504,MATCH(N15&amp;"#"&amp;(U15-3),Legs!$L$5:$L$504,0)),"")))</f>
        <v/>
      </c>
      <c r="X15">
        <f>IF(N15="","",IF((U15-2)&lt;1,"",IFERROR(INDEX(Legs!$F$5:$F$504,MATCH(N15&amp;"#"&amp;(U15-2),Legs!$L$5:$L$504,0)),"")))</f>
        <v/>
      </c>
      <c r="Y15">
        <f>IF(N15="","",IF((U15-1)&lt;1,"",IFERROR(INDEX(Legs!$F$5:$F$504,MATCH(N15&amp;"#"&amp;(U15-1),Legs!$L$5:$L$504,0)),"")))</f>
        <v/>
      </c>
      <c r="Z15">
        <f>IF(N15="","",IF((U15-0)&lt;1,"",IFERROR(INDEX(Legs!$F$5:$F$504,MATCH(N15&amp;"#"&amp;(U15-0),Legs!$L$5:$L$504,0)),"")))</f>
        <v/>
      </c>
      <c r="AA15">
        <f>IF(N15="",0,IF(U15=0,0,IFERROR(INDEX(Legs!$K$5:$K$504,MATCH(N15&amp;"#"&amp;U15,Legs!$L$5:$L$504,0)),0)))</f>
        <v/>
      </c>
      <c r="AB15">
        <f>IF(B15="",0,H15)</f>
        <v/>
      </c>
    </row>
    <row r="16">
      <c r="A16" s="27">
        <f>IF(B16="","",12)</f>
        <v/>
      </c>
      <c r="B16" s="35">
        <f>IFERROR(IF(LARGE($T$5:$T$24,12)&lt;0,"",INDEX($N$5:$N$24,MATCH(LARGE($T$5:$T$24,12),$T$5:$T$24,0))),"")</f>
        <v/>
      </c>
      <c r="C16" s="34">
        <f>IF(B16="","",INDEX($R$5:$R$24,MATCH(B16,$N$5:$N$24,0)))</f>
        <v/>
      </c>
      <c r="D16" s="34">
        <f>IF(B16="","",INDEX($O$5:$O$24,MATCH(B16,$N$5:$N$24,0)))</f>
        <v/>
      </c>
      <c r="E16" s="34">
        <f>IF(B16="","",INDEX($P$5:$P$24,MATCH(B16,$N$5:$N$24,0)))</f>
        <v/>
      </c>
      <c r="F16" s="34">
        <f>IF(B16="","",INDEX($Q$5:$Q$24,MATCH(B16,$N$5:$N$24,0)))</f>
        <v/>
      </c>
      <c r="G16" s="66">
        <f>IF(B16="","",IF(D16+E16=0,0,D16/(D16+E16)))</f>
        <v/>
      </c>
      <c r="H16" s="36">
        <f>IF(B16="","",INDEX($S$5:$S$24,MATCH(B16,$N$5:$N$24,0)))</f>
        <v/>
      </c>
      <c r="I16" s="67">
        <f>IF(B16="","",IF(D16=0,"-",SUMIFS(Legs!$E$5:$E$504,Legs!$C$5:$C$504,B16,Legs!$F$5:$F$504,"W")/D16))</f>
        <v/>
      </c>
      <c r="J16" s="37">
        <f>IF(B16="","",IF(INDEX($V$5:$V$24,MATCH(B16,$N$5:$N$24,0))&amp;INDEX($W$5:$W$24,MATCH(B16,$N$5:$N$24,0))&amp;INDEX($X$5:$X$24,MATCH(B16,$N$5:$N$24,0))&amp;INDEX($Y$5:$Y$24,MATCH(B16,$N$5:$N$24,0))&amp;INDEX($Z$5:$Z$24,MATCH(B16,$N$5:$N$24,0))="","-",INDEX($V$5:$V$24,MATCH(B16,$N$5:$N$24,0))&amp;INDEX($W$5:$W$24,MATCH(B16,$N$5:$N$24,0))&amp;INDEX($X$5:$X$24,MATCH(B16,$N$5:$N$24,0))&amp;INDEX($Y$5:$Y$24,MATCH(B16,$N$5:$N$24,0))&amp;INDEX($Z$5:$Z$24,MATCH(B16,$N$5:$N$24,0))))</f>
        <v/>
      </c>
      <c r="K16" s="68">
        <f>IF(B16="",0,INDEX($AA$5:$AA$24,MATCH(B16,$N$5:$N$24,0)))</f>
        <v/>
      </c>
      <c r="N16">
        <f>IF(Setup!$A$23="","",Setup!$A$23)</f>
        <v/>
      </c>
      <c r="O16">
        <f>IF(N16="","",COUNTIFS(Legs!$C$5:$C$504,N16,Legs!$F$5:$F$504,"W"))</f>
        <v/>
      </c>
      <c r="P16">
        <f>IF(N16="","",COUNTIFS(Legs!$C$5:$C$504,N16,Legs!$F$5:$F$504,"L"))</f>
        <v/>
      </c>
      <c r="Q16">
        <f>IF(N16="","",COUNTIFS(Legs!$C$5:$C$504,N16,Legs!$F$5:$F$504,"V"))</f>
        <v/>
      </c>
      <c r="R16">
        <f>IF(N16="","",COUNTIF(Legs!$C$5:$C$504,N16))</f>
        <v/>
      </c>
      <c r="S16">
        <f>IF(N16="","",SUMIFS(Legs!$G$5:$G$504,Legs!$C$5:$C$504,N16))</f>
        <v/>
      </c>
      <c r="T16">
        <f>IF(N16="",-1E+99,O16*1000000+S16+(20-11)/1000)</f>
        <v/>
      </c>
      <c r="U16">
        <f>IF(N16="","",O16+P16)</f>
        <v/>
      </c>
      <c r="V16">
        <f>IF(N16="","",IF((U16-4)&lt;1,"",IFERROR(INDEX(Legs!$F$5:$F$504,MATCH(N16&amp;"#"&amp;(U16-4),Legs!$L$5:$L$504,0)),"")))</f>
        <v/>
      </c>
      <c r="W16">
        <f>IF(N16="","",IF((U16-3)&lt;1,"",IFERROR(INDEX(Legs!$F$5:$F$504,MATCH(N16&amp;"#"&amp;(U16-3),Legs!$L$5:$L$504,0)),"")))</f>
        <v/>
      </c>
      <c r="X16">
        <f>IF(N16="","",IF((U16-2)&lt;1,"",IFERROR(INDEX(Legs!$F$5:$F$504,MATCH(N16&amp;"#"&amp;(U16-2),Legs!$L$5:$L$504,0)),"")))</f>
        <v/>
      </c>
      <c r="Y16">
        <f>IF(N16="","",IF((U16-1)&lt;1,"",IFERROR(INDEX(Legs!$F$5:$F$504,MATCH(N16&amp;"#"&amp;(U16-1),Legs!$L$5:$L$504,0)),"")))</f>
        <v/>
      </c>
      <c r="Z16">
        <f>IF(N16="","",IF((U16-0)&lt;1,"",IFERROR(INDEX(Legs!$F$5:$F$504,MATCH(N16&amp;"#"&amp;(U16-0),Legs!$L$5:$L$504,0)),"")))</f>
        <v/>
      </c>
      <c r="AA16">
        <f>IF(N16="",0,IF(U16=0,0,IFERROR(INDEX(Legs!$K$5:$K$504,MATCH(N16&amp;"#"&amp;U16,Legs!$L$5:$L$504,0)),0)))</f>
        <v/>
      </c>
      <c r="AB16">
        <f>IF(B16="",0,H16)</f>
        <v/>
      </c>
    </row>
    <row r="17">
      <c r="A17" s="27">
        <f>IF(B17="","",13)</f>
        <v/>
      </c>
      <c r="B17" s="35">
        <f>IFERROR(IF(LARGE($T$5:$T$24,13)&lt;0,"",INDEX($N$5:$N$24,MATCH(LARGE($T$5:$T$24,13),$T$5:$T$24,0))),"")</f>
        <v/>
      </c>
      <c r="C17" s="34">
        <f>IF(B17="","",INDEX($R$5:$R$24,MATCH(B17,$N$5:$N$24,0)))</f>
        <v/>
      </c>
      <c r="D17" s="34">
        <f>IF(B17="","",INDEX($O$5:$O$24,MATCH(B17,$N$5:$N$24,0)))</f>
        <v/>
      </c>
      <c r="E17" s="34">
        <f>IF(B17="","",INDEX($P$5:$P$24,MATCH(B17,$N$5:$N$24,0)))</f>
        <v/>
      </c>
      <c r="F17" s="34">
        <f>IF(B17="","",INDEX($Q$5:$Q$24,MATCH(B17,$N$5:$N$24,0)))</f>
        <v/>
      </c>
      <c r="G17" s="66">
        <f>IF(B17="","",IF(D17+E17=0,0,D17/(D17+E17)))</f>
        <v/>
      </c>
      <c r="H17" s="36">
        <f>IF(B17="","",INDEX($S$5:$S$24,MATCH(B17,$N$5:$N$24,0)))</f>
        <v/>
      </c>
      <c r="I17" s="67">
        <f>IF(B17="","",IF(D17=0,"-",SUMIFS(Legs!$E$5:$E$504,Legs!$C$5:$C$504,B17,Legs!$F$5:$F$504,"W")/D17))</f>
        <v/>
      </c>
      <c r="J17" s="37">
        <f>IF(B17="","",IF(INDEX($V$5:$V$24,MATCH(B17,$N$5:$N$24,0))&amp;INDEX($W$5:$W$24,MATCH(B17,$N$5:$N$24,0))&amp;INDEX($X$5:$X$24,MATCH(B17,$N$5:$N$24,0))&amp;INDEX($Y$5:$Y$24,MATCH(B17,$N$5:$N$24,0))&amp;INDEX($Z$5:$Z$24,MATCH(B17,$N$5:$N$24,0))="","-",INDEX($V$5:$V$24,MATCH(B17,$N$5:$N$24,0))&amp;INDEX($W$5:$W$24,MATCH(B17,$N$5:$N$24,0))&amp;INDEX($X$5:$X$24,MATCH(B17,$N$5:$N$24,0))&amp;INDEX($Y$5:$Y$24,MATCH(B17,$N$5:$N$24,0))&amp;INDEX($Z$5:$Z$24,MATCH(B17,$N$5:$N$24,0))))</f>
        <v/>
      </c>
      <c r="K17" s="68">
        <f>IF(B17="",0,INDEX($AA$5:$AA$24,MATCH(B17,$N$5:$N$24,0)))</f>
        <v/>
      </c>
      <c r="N17">
        <f>IF(Setup!$A$24="","",Setup!$A$24)</f>
        <v/>
      </c>
      <c r="O17">
        <f>IF(N17="","",COUNTIFS(Legs!$C$5:$C$504,N17,Legs!$F$5:$F$504,"W"))</f>
        <v/>
      </c>
      <c r="P17">
        <f>IF(N17="","",COUNTIFS(Legs!$C$5:$C$504,N17,Legs!$F$5:$F$504,"L"))</f>
        <v/>
      </c>
      <c r="Q17">
        <f>IF(N17="","",COUNTIFS(Legs!$C$5:$C$504,N17,Legs!$F$5:$F$504,"V"))</f>
        <v/>
      </c>
      <c r="R17">
        <f>IF(N17="","",COUNTIF(Legs!$C$5:$C$504,N17))</f>
        <v/>
      </c>
      <c r="S17">
        <f>IF(N17="","",SUMIFS(Legs!$G$5:$G$504,Legs!$C$5:$C$504,N17))</f>
        <v/>
      </c>
      <c r="T17">
        <f>IF(N17="",-1E+99,O17*1000000+S17+(20-12)/1000)</f>
        <v/>
      </c>
      <c r="U17">
        <f>IF(N17="","",O17+P17)</f>
        <v/>
      </c>
      <c r="V17">
        <f>IF(N17="","",IF((U17-4)&lt;1,"",IFERROR(INDEX(Legs!$F$5:$F$504,MATCH(N17&amp;"#"&amp;(U17-4),Legs!$L$5:$L$504,0)),"")))</f>
        <v/>
      </c>
      <c r="W17">
        <f>IF(N17="","",IF((U17-3)&lt;1,"",IFERROR(INDEX(Legs!$F$5:$F$504,MATCH(N17&amp;"#"&amp;(U17-3),Legs!$L$5:$L$504,0)),"")))</f>
        <v/>
      </c>
      <c r="X17">
        <f>IF(N17="","",IF((U17-2)&lt;1,"",IFERROR(INDEX(Legs!$F$5:$F$504,MATCH(N17&amp;"#"&amp;(U17-2),Legs!$L$5:$L$504,0)),"")))</f>
        <v/>
      </c>
      <c r="Y17">
        <f>IF(N17="","",IF((U17-1)&lt;1,"",IFERROR(INDEX(Legs!$F$5:$F$504,MATCH(N17&amp;"#"&amp;(U17-1),Legs!$L$5:$L$504,0)),"")))</f>
        <v/>
      </c>
      <c r="Z17">
        <f>IF(N17="","",IF((U17-0)&lt;1,"",IFERROR(INDEX(Legs!$F$5:$F$504,MATCH(N17&amp;"#"&amp;(U17-0),Legs!$L$5:$L$504,0)),"")))</f>
        <v/>
      </c>
      <c r="AA17">
        <f>IF(N17="",0,IF(U17=0,0,IFERROR(INDEX(Legs!$K$5:$K$504,MATCH(N17&amp;"#"&amp;U17,Legs!$L$5:$L$504,0)),0)))</f>
        <v/>
      </c>
      <c r="AB17">
        <f>IF(B17="",0,H17)</f>
        <v/>
      </c>
    </row>
    <row r="18">
      <c r="A18" s="27">
        <f>IF(B18="","",14)</f>
        <v/>
      </c>
      <c r="B18" s="35">
        <f>IFERROR(IF(LARGE($T$5:$T$24,14)&lt;0,"",INDEX($N$5:$N$24,MATCH(LARGE($T$5:$T$24,14),$T$5:$T$24,0))),"")</f>
        <v/>
      </c>
      <c r="C18" s="34">
        <f>IF(B18="","",INDEX($R$5:$R$24,MATCH(B18,$N$5:$N$24,0)))</f>
        <v/>
      </c>
      <c r="D18" s="34">
        <f>IF(B18="","",INDEX($O$5:$O$24,MATCH(B18,$N$5:$N$24,0)))</f>
        <v/>
      </c>
      <c r="E18" s="34">
        <f>IF(B18="","",INDEX($P$5:$P$24,MATCH(B18,$N$5:$N$24,0)))</f>
        <v/>
      </c>
      <c r="F18" s="34">
        <f>IF(B18="","",INDEX($Q$5:$Q$24,MATCH(B18,$N$5:$N$24,0)))</f>
        <v/>
      </c>
      <c r="G18" s="66">
        <f>IF(B18="","",IF(D18+E18=0,0,D18/(D18+E18)))</f>
        <v/>
      </c>
      <c r="H18" s="36">
        <f>IF(B18="","",INDEX($S$5:$S$24,MATCH(B18,$N$5:$N$24,0)))</f>
        <v/>
      </c>
      <c r="I18" s="67">
        <f>IF(B18="","",IF(D18=0,"-",SUMIFS(Legs!$E$5:$E$504,Legs!$C$5:$C$504,B18,Legs!$F$5:$F$504,"W")/D18))</f>
        <v/>
      </c>
      <c r="J18" s="37">
        <f>IF(B18="","",IF(INDEX($V$5:$V$24,MATCH(B18,$N$5:$N$24,0))&amp;INDEX($W$5:$W$24,MATCH(B18,$N$5:$N$24,0))&amp;INDEX($X$5:$X$24,MATCH(B18,$N$5:$N$24,0))&amp;INDEX($Y$5:$Y$24,MATCH(B18,$N$5:$N$24,0))&amp;INDEX($Z$5:$Z$24,MATCH(B18,$N$5:$N$24,0))="","-",INDEX($V$5:$V$24,MATCH(B18,$N$5:$N$24,0))&amp;INDEX($W$5:$W$24,MATCH(B18,$N$5:$N$24,0))&amp;INDEX($X$5:$X$24,MATCH(B18,$N$5:$N$24,0))&amp;INDEX($Y$5:$Y$24,MATCH(B18,$N$5:$N$24,0))&amp;INDEX($Z$5:$Z$24,MATCH(B18,$N$5:$N$24,0))))</f>
        <v/>
      </c>
      <c r="K18" s="68">
        <f>IF(B18="",0,INDEX($AA$5:$AA$24,MATCH(B18,$N$5:$N$24,0)))</f>
        <v/>
      </c>
      <c r="N18">
        <f>IF(Setup!$A$25="","",Setup!$A$25)</f>
        <v/>
      </c>
      <c r="O18">
        <f>IF(N18="","",COUNTIFS(Legs!$C$5:$C$504,N18,Legs!$F$5:$F$504,"W"))</f>
        <v/>
      </c>
      <c r="P18">
        <f>IF(N18="","",COUNTIFS(Legs!$C$5:$C$504,N18,Legs!$F$5:$F$504,"L"))</f>
        <v/>
      </c>
      <c r="Q18">
        <f>IF(N18="","",COUNTIFS(Legs!$C$5:$C$504,N18,Legs!$F$5:$F$504,"V"))</f>
        <v/>
      </c>
      <c r="R18">
        <f>IF(N18="","",COUNTIF(Legs!$C$5:$C$504,N18))</f>
        <v/>
      </c>
      <c r="S18">
        <f>IF(N18="","",SUMIFS(Legs!$G$5:$G$504,Legs!$C$5:$C$504,N18))</f>
        <v/>
      </c>
      <c r="T18">
        <f>IF(N18="",-1E+99,O18*1000000+S18+(20-13)/1000)</f>
        <v/>
      </c>
      <c r="U18">
        <f>IF(N18="","",O18+P18)</f>
        <v/>
      </c>
      <c r="V18">
        <f>IF(N18="","",IF((U18-4)&lt;1,"",IFERROR(INDEX(Legs!$F$5:$F$504,MATCH(N18&amp;"#"&amp;(U18-4),Legs!$L$5:$L$504,0)),"")))</f>
        <v/>
      </c>
      <c r="W18">
        <f>IF(N18="","",IF((U18-3)&lt;1,"",IFERROR(INDEX(Legs!$F$5:$F$504,MATCH(N18&amp;"#"&amp;(U18-3),Legs!$L$5:$L$504,0)),"")))</f>
        <v/>
      </c>
      <c r="X18">
        <f>IF(N18="","",IF((U18-2)&lt;1,"",IFERROR(INDEX(Legs!$F$5:$F$504,MATCH(N18&amp;"#"&amp;(U18-2),Legs!$L$5:$L$504,0)),"")))</f>
        <v/>
      </c>
      <c r="Y18">
        <f>IF(N18="","",IF((U18-1)&lt;1,"",IFERROR(INDEX(Legs!$F$5:$F$504,MATCH(N18&amp;"#"&amp;(U18-1),Legs!$L$5:$L$504,0)),"")))</f>
        <v/>
      </c>
      <c r="Z18">
        <f>IF(N18="","",IF((U18-0)&lt;1,"",IFERROR(INDEX(Legs!$F$5:$F$504,MATCH(N18&amp;"#"&amp;(U18-0),Legs!$L$5:$L$504,0)),"")))</f>
        <v/>
      </c>
      <c r="AA18">
        <f>IF(N18="",0,IF(U18=0,0,IFERROR(INDEX(Legs!$K$5:$K$504,MATCH(N18&amp;"#"&amp;U18,Legs!$L$5:$L$504,0)),0)))</f>
        <v/>
      </c>
      <c r="AB18">
        <f>IF(B18="",0,H18)</f>
        <v/>
      </c>
    </row>
    <row r="19">
      <c r="A19" s="27">
        <f>IF(B19="","",15)</f>
        <v/>
      </c>
      <c r="B19" s="35">
        <f>IFERROR(IF(LARGE($T$5:$T$24,15)&lt;0,"",INDEX($N$5:$N$24,MATCH(LARGE($T$5:$T$24,15),$T$5:$T$24,0))),"")</f>
        <v/>
      </c>
      <c r="C19" s="34">
        <f>IF(B19="","",INDEX($R$5:$R$24,MATCH(B19,$N$5:$N$24,0)))</f>
        <v/>
      </c>
      <c r="D19" s="34">
        <f>IF(B19="","",INDEX($O$5:$O$24,MATCH(B19,$N$5:$N$24,0)))</f>
        <v/>
      </c>
      <c r="E19" s="34">
        <f>IF(B19="","",INDEX($P$5:$P$24,MATCH(B19,$N$5:$N$24,0)))</f>
        <v/>
      </c>
      <c r="F19" s="34">
        <f>IF(B19="","",INDEX($Q$5:$Q$24,MATCH(B19,$N$5:$N$24,0)))</f>
        <v/>
      </c>
      <c r="G19" s="66">
        <f>IF(B19="","",IF(D19+E19=0,0,D19/(D19+E19)))</f>
        <v/>
      </c>
      <c r="H19" s="36">
        <f>IF(B19="","",INDEX($S$5:$S$24,MATCH(B19,$N$5:$N$24,0)))</f>
        <v/>
      </c>
      <c r="I19" s="67">
        <f>IF(B19="","",IF(D19=0,"-",SUMIFS(Legs!$E$5:$E$504,Legs!$C$5:$C$504,B19,Legs!$F$5:$F$504,"W")/D19))</f>
        <v/>
      </c>
      <c r="J19" s="37">
        <f>IF(B19="","",IF(INDEX($V$5:$V$24,MATCH(B19,$N$5:$N$24,0))&amp;INDEX($W$5:$W$24,MATCH(B19,$N$5:$N$24,0))&amp;INDEX($X$5:$X$24,MATCH(B19,$N$5:$N$24,0))&amp;INDEX($Y$5:$Y$24,MATCH(B19,$N$5:$N$24,0))&amp;INDEX($Z$5:$Z$24,MATCH(B19,$N$5:$N$24,0))="","-",INDEX($V$5:$V$24,MATCH(B19,$N$5:$N$24,0))&amp;INDEX($W$5:$W$24,MATCH(B19,$N$5:$N$24,0))&amp;INDEX($X$5:$X$24,MATCH(B19,$N$5:$N$24,0))&amp;INDEX($Y$5:$Y$24,MATCH(B19,$N$5:$N$24,0))&amp;INDEX($Z$5:$Z$24,MATCH(B19,$N$5:$N$24,0))))</f>
        <v/>
      </c>
      <c r="K19" s="68">
        <f>IF(B19="",0,INDEX($AA$5:$AA$24,MATCH(B19,$N$5:$N$24,0)))</f>
        <v/>
      </c>
      <c r="N19">
        <f>IF(Setup!$A$26="","",Setup!$A$26)</f>
        <v/>
      </c>
      <c r="O19">
        <f>IF(N19="","",COUNTIFS(Legs!$C$5:$C$504,N19,Legs!$F$5:$F$504,"W"))</f>
        <v/>
      </c>
      <c r="P19">
        <f>IF(N19="","",COUNTIFS(Legs!$C$5:$C$504,N19,Legs!$F$5:$F$504,"L"))</f>
        <v/>
      </c>
      <c r="Q19">
        <f>IF(N19="","",COUNTIFS(Legs!$C$5:$C$504,N19,Legs!$F$5:$F$504,"V"))</f>
        <v/>
      </c>
      <c r="R19">
        <f>IF(N19="","",COUNTIF(Legs!$C$5:$C$504,N19))</f>
        <v/>
      </c>
      <c r="S19">
        <f>IF(N19="","",SUMIFS(Legs!$G$5:$G$504,Legs!$C$5:$C$504,N19))</f>
        <v/>
      </c>
      <c r="T19">
        <f>IF(N19="",-1E+99,O19*1000000+S19+(20-14)/1000)</f>
        <v/>
      </c>
      <c r="U19">
        <f>IF(N19="","",O19+P19)</f>
        <v/>
      </c>
      <c r="V19">
        <f>IF(N19="","",IF((U19-4)&lt;1,"",IFERROR(INDEX(Legs!$F$5:$F$504,MATCH(N19&amp;"#"&amp;(U19-4),Legs!$L$5:$L$504,0)),"")))</f>
        <v/>
      </c>
      <c r="W19">
        <f>IF(N19="","",IF((U19-3)&lt;1,"",IFERROR(INDEX(Legs!$F$5:$F$504,MATCH(N19&amp;"#"&amp;(U19-3),Legs!$L$5:$L$504,0)),"")))</f>
        <v/>
      </c>
      <c r="X19">
        <f>IF(N19="","",IF((U19-2)&lt;1,"",IFERROR(INDEX(Legs!$F$5:$F$504,MATCH(N19&amp;"#"&amp;(U19-2),Legs!$L$5:$L$504,0)),"")))</f>
        <v/>
      </c>
      <c r="Y19">
        <f>IF(N19="","",IF((U19-1)&lt;1,"",IFERROR(INDEX(Legs!$F$5:$F$504,MATCH(N19&amp;"#"&amp;(U19-1),Legs!$L$5:$L$504,0)),"")))</f>
        <v/>
      </c>
      <c r="Z19">
        <f>IF(N19="","",IF((U19-0)&lt;1,"",IFERROR(INDEX(Legs!$F$5:$F$504,MATCH(N19&amp;"#"&amp;(U19-0),Legs!$L$5:$L$504,0)),"")))</f>
        <v/>
      </c>
      <c r="AA19">
        <f>IF(N19="",0,IF(U19=0,0,IFERROR(INDEX(Legs!$K$5:$K$504,MATCH(N19&amp;"#"&amp;U19,Legs!$L$5:$L$504,0)),0)))</f>
        <v/>
      </c>
      <c r="AB19">
        <f>IF(B19="",0,H19)</f>
        <v/>
      </c>
    </row>
    <row r="20">
      <c r="A20" s="27">
        <f>IF(B20="","",16)</f>
        <v/>
      </c>
      <c r="B20" s="35">
        <f>IFERROR(IF(LARGE($T$5:$T$24,16)&lt;0,"",INDEX($N$5:$N$24,MATCH(LARGE($T$5:$T$24,16),$T$5:$T$24,0))),"")</f>
        <v/>
      </c>
      <c r="C20" s="34">
        <f>IF(B20="","",INDEX($R$5:$R$24,MATCH(B20,$N$5:$N$24,0)))</f>
        <v/>
      </c>
      <c r="D20" s="34">
        <f>IF(B20="","",INDEX($O$5:$O$24,MATCH(B20,$N$5:$N$24,0)))</f>
        <v/>
      </c>
      <c r="E20" s="34">
        <f>IF(B20="","",INDEX($P$5:$P$24,MATCH(B20,$N$5:$N$24,0)))</f>
        <v/>
      </c>
      <c r="F20" s="34">
        <f>IF(B20="","",INDEX($Q$5:$Q$24,MATCH(B20,$N$5:$N$24,0)))</f>
        <v/>
      </c>
      <c r="G20" s="66">
        <f>IF(B20="","",IF(D20+E20=0,0,D20/(D20+E20)))</f>
        <v/>
      </c>
      <c r="H20" s="36">
        <f>IF(B20="","",INDEX($S$5:$S$24,MATCH(B20,$N$5:$N$24,0)))</f>
        <v/>
      </c>
      <c r="I20" s="67">
        <f>IF(B20="","",IF(D20=0,"-",SUMIFS(Legs!$E$5:$E$504,Legs!$C$5:$C$504,B20,Legs!$F$5:$F$504,"W")/D20))</f>
        <v/>
      </c>
      <c r="J20" s="37">
        <f>IF(B20="","",IF(INDEX($V$5:$V$24,MATCH(B20,$N$5:$N$24,0))&amp;INDEX($W$5:$W$24,MATCH(B20,$N$5:$N$24,0))&amp;INDEX($X$5:$X$24,MATCH(B20,$N$5:$N$24,0))&amp;INDEX($Y$5:$Y$24,MATCH(B20,$N$5:$N$24,0))&amp;INDEX($Z$5:$Z$24,MATCH(B20,$N$5:$N$24,0))="","-",INDEX($V$5:$V$24,MATCH(B20,$N$5:$N$24,0))&amp;INDEX($W$5:$W$24,MATCH(B20,$N$5:$N$24,0))&amp;INDEX($X$5:$X$24,MATCH(B20,$N$5:$N$24,0))&amp;INDEX($Y$5:$Y$24,MATCH(B20,$N$5:$N$24,0))&amp;INDEX($Z$5:$Z$24,MATCH(B20,$N$5:$N$24,0))))</f>
        <v/>
      </c>
      <c r="K20" s="68">
        <f>IF(B20="",0,INDEX($AA$5:$AA$24,MATCH(B20,$N$5:$N$24,0)))</f>
        <v/>
      </c>
      <c r="N20">
        <f>IF(Setup!$A$27="","",Setup!$A$27)</f>
        <v/>
      </c>
      <c r="O20">
        <f>IF(N20="","",COUNTIFS(Legs!$C$5:$C$504,N20,Legs!$F$5:$F$504,"W"))</f>
        <v/>
      </c>
      <c r="P20">
        <f>IF(N20="","",COUNTIFS(Legs!$C$5:$C$504,N20,Legs!$F$5:$F$504,"L"))</f>
        <v/>
      </c>
      <c r="Q20">
        <f>IF(N20="","",COUNTIFS(Legs!$C$5:$C$504,N20,Legs!$F$5:$F$504,"V"))</f>
        <v/>
      </c>
      <c r="R20">
        <f>IF(N20="","",COUNTIF(Legs!$C$5:$C$504,N20))</f>
        <v/>
      </c>
      <c r="S20">
        <f>IF(N20="","",SUMIFS(Legs!$G$5:$G$504,Legs!$C$5:$C$504,N20))</f>
        <v/>
      </c>
      <c r="T20">
        <f>IF(N20="",-1E+99,O20*1000000+S20+(20-15)/1000)</f>
        <v/>
      </c>
      <c r="U20">
        <f>IF(N20="","",O20+P20)</f>
        <v/>
      </c>
      <c r="V20">
        <f>IF(N20="","",IF((U20-4)&lt;1,"",IFERROR(INDEX(Legs!$F$5:$F$504,MATCH(N20&amp;"#"&amp;(U20-4),Legs!$L$5:$L$504,0)),"")))</f>
        <v/>
      </c>
      <c r="W20">
        <f>IF(N20="","",IF((U20-3)&lt;1,"",IFERROR(INDEX(Legs!$F$5:$F$504,MATCH(N20&amp;"#"&amp;(U20-3),Legs!$L$5:$L$504,0)),"")))</f>
        <v/>
      </c>
      <c r="X20">
        <f>IF(N20="","",IF((U20-2)&lt;1,"",IFERROR(INDEX(Legs!$F$5:$F$504,MATCH(N20&amp;"#"&amp;(U20-2),Legs!$L$5:$L$504,0)),"")))</f>
        <v/>
      </c>
      <c r="Y20">
        <f>IF(N20="","",IF((U20-1)&lt;1,"",IFERROR(INDEX(Legs!$F$5:$F$504,MATCH(N20&amp;"#"&amp;(U20-1),Legs!$L$5:$L$504,0)),"")))</f>
        <v/>
      </c>
      <c r="Z20">
        <f>IF(N20="","",IF((U20-0)&lt;1,"",IFERROR(INDEX(Legs!$F$5:$F$504,MATCH(N20&amp;"#"&amp;(U20-0),Legs!$L$5:$L$504,0)),"")))</f>
        <v/>
      </c>
      <c r="AA20">
        <f>IF(N20="",0,IF(U20=0,0,IFERROR(INDEX(Legs!$K$5:$K$504,MATCH(N20&amp;"#"&amp;U20,Legs!$L$5:$L$504,0)),0)))</f>
        <v/>
      </c>
      <c r="AB20">
        <f>IF(B20="",0,H20)</f>
        <v/>
      </c>
    </row>
    <row r="21">
      <c r="A21" s="27">
        <f>IF(B21="","",17)</f>
        <v/>
      </c>
      <c r="B21" s="35">
        <f>IFERROR(IF(LARGE($T$5:$T$24,17)&lt;0,"",INDEX($N$5:$N$24,MATCH(LARGE($T$5:$T$24,17),$T$5:$T$24,0))),"")</f>
        <v/>
      </c>
      <c r="C21" s="34">
        <f>IF(B21="","",INDEX($R$5:$R$24,MATCH(B21,$N$5:$N$24,0)))</f>
        <v/>
      </c>
      <c r="D21" s="34">
        <f>IF(B21="","",INDEX($O$5:$O$24,MATCH(B21,$N$5:$N$24,0)))</f>
        <v/>
      </c>
      <c r="E21" s="34">
        <f>IF(B21="","",INDEX($P$5:$P$24,MATCH(B21,$N$5:$N$24,0)))</f>
        <v/>
      </c>
      <c r="F21" s="34">
        <f>IF(B21="","",INDEX($Q$5:$Q$24,MATCH(B21,$N$5:$N$24,0)))</f>
        <v/>
      </c>
      <c r="G21" s="66">
        <f>IF(B21="","",IF(D21+E21=0,0,D21/(D21+E21)))</f>
        <v/>
      </c>
      <c r="H21" s="36">
        <f>IF(B21="","",INDEX($S$5:$S$24,MATCH(B21,$N$5:$N$24,0)))</f>
        <v/>
      </c>
      <c r="I21" s="67">
        <f>IF(B21="","",IF(D21=0,"-",SUMIFS(Legs!$E$5:$E$504,Legs!$C$5:$C$504,B21,Legs!$F$5:$F$504,"W")/D21))</f>
        <v/>
      </c>
      <c r="J21" s="37">
        <f>IF(B21="","",IF(INDEX($V$5:$V$24,MATCH(B21,$N$5:$N$24,0))&amp;INDEX($W$5:$W$24,MATCH(B21,$N$5:$N$24,0))&amp;INDEX($X$5:$X$24,MATCH(B21,$N$5:$N$24,0))&amp;INDEX($Y$5:$Y$24,MATCH(B21,$N$5:$N$24,0))&amp;INDEX($Z$5:$Z$24,MATCH(B21,$N$5:$N$24,0))="","-",INDEX($V$5:$V$24,MATCH(B21,$N$5:$N$24,0))&amp;INDEX($W$5:$W$24,MATCH(B21,$N$5:$N$24,0))&amp;INDEX($X$5:$X$24,MATCH(B21,$N$5:$N$24,0))&amp;INDEX($Y$5:$Y$24,MATCH(B21,$N$5:$N$24,0))&amp;INDEX($Z$5:$Z$24,MATCH(B21,$N$5:$N$24,0))))</f>
        <v/>
      </c>
      <c r="K21" s="68">
        <f>IF(B21="",0,INDEX($AA$5:$AA$24,MATCH(B21,$N$5:$N$24,0)))</f>
        <v/>
      </c>
      <c r="N21">
        <f>IF(Setup!$A$28="","",Setup!$A$28)</f>
        <v/>
      </c>
      <c r="O21">
        <f>IF(N21="","",COUNTIFS(Legs!$C$5:$C$504,N21,Legs!$F$5:$F$504,"W"))</f>
        <v/>
      </c>
      <c r="P21">
        <f>IF(N21="","",COUNTIFS(Legs!$C$5:$C$504,N21,Legs!$F$5:$F$504,"L"))</f>
        <v/>
      </c>
      <c r="Q21">
        <f>IF(N21="","",COUNTIFS(Legs!$C$5:$C$504,N21,Legs!$F$5:$F$504,"V"))</f>
        <v/>
      </c>
      <c r="R21">
        <f>IF(N21="","",COUNTIF(Legs!$C$5:$C$504,N21))</f>
        <v/>
      </c>
      <c r="S21">
        <f>IF(N21="","",SUMIFS(Legs!$G$5:$G$504,Legs!$C$5:$C$504,N21))</f>
        <v/>
      </c>
      <c r="T21">
        <f>IF(N21="",-1E+99,O21*1000000+S21+(20-16)/1000)</f>
        <v/>
      </c>
      <c r="U21">
        <f>IF(N21="","",O21+P21)</f>
        <v/>
      </c>
      <c r="V21">
        <f>IF(N21="","",IF((U21-4)&lt;1,"",IFERROR(INDEX(Legs!$F$5:$F$504,MATCH(N21&amp;"#"&amp;(U21-4),Legs!$L$5:$L$504,0)),"")))</f>
        <v/>
      </c>
      <c r="W21">
        <f>IF(N21="","",IF((U21-3)&lt;1,"",IFERROR(INDEX(Legs!$F$5:$F$504,MATCH(N21&amp;"#"&amp;(U21-3),Legs!$L$5:$L$504,0)),"")))</f>
        <v/>
      </c>
      <c r="X21">
        <f>IF(N21="","",IF((U21-2)&lt;1,"",IFERROR(INDEX(Legs!$F$5:$F$504,MATCH(N21&amp;"#"&amp;(U21-2),Legs!$L$5:$L$504,0)),"")))</f>
        <v/>
      </c>
      <c r="Y21">
        <f>IF(N21="","",IF((U21-1)&lt;1,"",IFERROR(INDEX(Legs!$F$5:$F$504,MATCH(N21&amp;"#"&amp;(U21-1),Legs!$L$5:$L$504,0)),"")))</f>
        <v/>
      </c>
      <c r="Z21">
        <f>IF(N21="","",IF((U21-0)&lt;1,"",IFERROR(INDEX(Legs!$F$5:$F$504,MATCH(N21&amp;"#"&amp;(U21-0),Legs!$L$5:$L$504,0)),"")))</f>
        <v/>
      </c>
      <c r="AA21">
        <f>IF(N21="",0,IF(U21=0,0,IFERROR(INDEX(Legs!$K$5:$K$504,MATCH(N21&amp;"#"&amp;U21,Legs!$L$5:$L$504,0)),0)))</f>
        <v/>
      </c>
      <c r="AB21">
        <f>IF(B21="",0,H21)</f>
        <v/>
      </c>
    </row>
    <row r="22">
      <c r="A22" s="27">
        <f>IF(B22="","",18)</f>
        <v/>
      </c>
      <c r="B22" s="35">
        <f>IFERROR(IF(LARGE($T$5:$T$24,18)&lt;0,"",INDEX($N$5:$N$24,MATCH(LARGE($T$5:$T$24,18),$T$5:$T$24,0))),"")</f>
        <v/>
      </c>
      <c r="C22" s="34">
        <f>IF(B22="","",INDEX($R$5:$R$24,MATCH(B22,$N$5:$N$24,0)))</f>
        <v/>
      </c>
      <c r="D22" s="34">
        <f>IF(B22="","",INDEX($O$5:$O$24,MATCH(B22,$N$5:$N$24,0)))</f>
        <v/>
      </c>
      <c r="E22" s="34">
        <f>IF(B22="","",INDEX($P$5:$P$24,MATCH(B22,$N$5:$N$24,0)))</f>
        <v/>
      </c>
      <c r="F22" s="34">
        <f>IF(B22="","",INDEX($Q$5:$Q$24,MATCH(B22,$N$5:$N$24,0)))</f>
        <v/>
      </c>
      <c r="G22" s="66">
        <f>IF(B22="","",IF(D22+E22=0,0,D22/(D22+E22)))</f>
        <v/>
      </c>
      <c r="H22" s="36">
        <f>IF(B22="","",INDEX($S$5:$S$24,MATCH(B22,$N$5:$N$24,0)))</f>
        <v/>
      </c>
      <c r="I22" s="67">
        <f>IF(B22="","",IF(D22=0,"-",SUMIFS(Legs!$E$5:$E$504,Legs!$C$5:$C$504,B22,Legs!$F$5:$F$504,"W")/D22))</f>
        <v/>
      </c>
      <c r="J22" s="37">
        <f>IF(B22="","",IF(INDEX($V$5:$V$24,MATCH(B22,$N$5:$N$24,0))&amp;INDEX($W$5:$W$24,MATCH(B22,$N$5:$N$24,0))&amp;INDEX($X$5:$X$24,MATCH(B22,$N$5:$N$24,0))&amp;INDEX($Y$5:$Y$24,MATCH(B22,$N$5:$N$24,0))&amp;INDEX($Z$5:$Z$24,MATCH(B22,$N$5:$N$24,0))="","-",INDEX($V$5:$V$24,MATCH(B22,$N$5:$N$24,0))&amp;INDEX($W$5:$W$24,MATCH(B22,$N$5:$N$24,0))&amp;INDEX($X$5:$X$24,MATCH(B22,$N$5:$N$24,0))&amp;INDEX($Y$5:$Y$24,MATCH(B22,$N$5:$N$24,0))&amp;INDEX($Z$5:$Z$24,MATCH(B22,$N$5:$N$24,0))))</f>
        <v/>
      </c>
      <c r="K22" s="68">
        <f>IF(B22="",0,INDEX($AA$5:$AA$24,MATCH(B22,$N$5:$N$24,0)))</f>
        <v/>
      </c>
      <c r="N22">
        <f>IF(Setup!$A$29="","",Setup!$A$29)</f>
        <v/>
      </c>
      <c r="O22">
        <f>IF(N22="","",COUNTIFS(Legs!$C$5:$C$504,N22,Legs!$F$5:$F$504,"W"))</f>
        <v/>
      </c>
      <c r="P22">
        <f>IF(N22="","",COUNTIFS(Legs!$C$5:$C$504,N22,Legs!$F$5:$F$504,"L"))</f>
        <v/>
      </c>
      <c r="Q22">
        <f>IF(N22="","",COUNTIFS(Legs!$C$5:$C$504,N22,Legs!$F$5:$F$504,"V"))</f>
        <v/>
      </c>
      <c r="R22">
        <f>IF(N22="","",COUNTIF(Legs!$C$5:$C$504,N22))</f>
        <v/>
      </c>
      <c r="S22">
        <f>IF(N22="","",SUMIFS(Legs!$G$5:$G$504,Legs!$C$5:$C$504,N22))</f>
        <v/>
      </c>
      <c r="T22">
        <f>IF(N22="",-1E+99,O22*1000000+S22+(20-17)/1000)</f>
        <v/>
      </c>
      <c r="U22">
        <f>IF(N22="","",O22+P22)</f>
        <v/>
      </c>
      <c r="V22">
        <f>IF(N22="","",IF((U22-4)&lt;1,"",IFERROR(INDEX(Legs!$F$5:$F$504,MATCH(N22&amp;"#"&amp;(U22-4),Legs!$L$5:$L$504,0)),"")))</f>
        <v/>
      </c>
      <c r="W22">
        <f>IF(N22="","",IF((U22-3)&lt;1,"",IFERROR(INDEX(Legs!$F$5:$F$504,MATCH(N22&amp;"#"&amp;(U22-3),Legs!$L$5:$L$504,0)),"")))</f>
        <v/>
      </c>
      <c r="X22">
        <f>IF(N22="","",IF((U22-2)&lt;1,"",IFERROR(INDEX(Legs!$F$5:$F$504,MATCH(N22&amp;"#"&amp;(U22-2),Legs!$L$5:$L$504,0)),"")))</f>
        <v/>
      </c>
      <c r="Y22">
        <f>IF(N22="","",IF((U22-1)&lt;1,"",IFERROR(INDEX(Legs!$F$5:$F$504,MATCH(N22&amp;"#"&amp;(U22-1),Legs!$L$5:$L$504,0)),"")))</f>
        <v/>
      </c>
      <c r="Z22">
        <f>IF(N22="","",IF((U22-0)&lt;1,"",IFERROR(INDEX(Legs!$F$5:$F$504,MATCH(N22&amp;"#"&amp;(U22-0),Legs!$L$5:$L$504,0)),"")))</f>
        <v/>
      </c>
      <c r="AA22">
        <f>IF(N22="",0,IF(U22=0,0,IFERROR(INDEX(Legs!$K$5:$K$504,MATCH(N22&amp;"#"&amp;U22,Legs!$L$5:$L$504,0)),0)))</f>
        <v/>
      </c>
      <c r="AB22">
        <f>IF(B22="",0,H22)</f>
        <v/>
      </c>
    </row>
    <row r="23">
      <c r="A23" s="27">
        <f>IF(B23="","",19)</f>
        <v/>
      </c>
      <c r="B23" s="35">
        <f>IFERROR(IF(LARGE($T$5:$T$24,19)&lt;0,"",INDEX($N$5:$N$24,MATCH(LARGE($T$5:$T$24,19),$T$5:$T$24,0))),"")</f>
        <v/>
      </c>
      <c r="C23" s="34">
        <f>IF(B23="","",INDEX($R$5:$R$24,MATCH(B23,$N$5:$N$24,0)))</f>
        <v/>
      </c>
      <c r="D23" s="34">
        <f>IF(B23="","",INDEX($O$5:$O$24,MATCH(B23,$N$5:$N$24,0)))</f>
        <v/>
      </c>
      <c r="E23" s="34">
        <f>IF(B23="","",INDEX($P$5:$P$24,MATCH(B23,$N$5:$N$24,0)))</f>
        <v/>
      </c>
      <c r="F23" s="34">
        <f>IF(B23="","",INDEX($Q$5:$Q$24,MATCH(B23,$N$5:$N$24,0)))</f>
        <v/>
      </c>
      <c r="G23" s="66">
        <f>IF(B23="","",IF(D23+E23=0,0,D23/(D23+E23)))</f>
        <v/>
      </c>
      <c r="H23" s="36">
        <f>IF(B23="","",INDEX($S$5:$S$24,MATCH(B23,$N$5:$N$24,0)))</f>
        <v/>
      </c>
      <c r="I23" s="67">
        <f>IF(B23="","",IF(D23=0,"-",SUMIFS(Legs!$E$5:$E$504,Legs!$C$5:$C$504,B23,Legs!$F$5:$F$504,"W")/D23))</f>
        <v/>
      </c>
      <c r="J23" s="37">
        <f>IF(B23="","",IF(INDEX($V$5:$V$24,MATCH(B23,$N$5:$N$24,0))&amp;INDEX($W$5:$W$24,MATCH(B23,$N$5:$N$24,0))&amp;INDEX($X$5:$X$24,MATCH(B23,$N$5:$N$24,0))&amp;INDEX($Y$5:$Y$24,MATCH(B23,$N$5:$N$24,0))&amp;INDEX($Z$5:$Z$24,MATCH(B23,$N$5:$N$24,0))="","-",INDEX($V$5:$V$24,MATCH(B23,$N$5:$N$24,0))&amp;INDEX($W$5:$W$24,MATCH(B23,$N$5:$N$24,0))&amp;INDEX($X$5:$X$24,MATCH(B23,$N$5:$N$24,0))&amp;INDEX($Y$5:$Y$24,MATCH(B23,$N$5:$N$24,0))&amp;INDEX($Z$5:$Z$24,MATCH(B23,$N$5:$N$24,0))))</f>
        <v/>
      </c>
      <c r="K23" s="68">
        <f>IF(B23="",0,INDEX($AA$5:$AA$24,MATCH(B23,$N$5:$N$24,0)))</f>
        <v/>
      </c>
      <c r="N23">
        <f>IF(Setup!$A$30="","",Setup!$A$30)</f>
        <v/>
      </c>
      <c r="O23">
        <f>IF(N23="","",COUNTIFS(Legs!$C$5:$C$504,N23,Legs!$F$5:$F$504,"W"))</f>
        <v/>
      </c>
      <c r="P23">
        <f>IF(N23="","",COUNTIFS(Legs!$C$5:$C$504,N23,Legs!$F$5:$F$504,"L"))</f>
        <v/>
      </c>
      <c r="Q23">
        <f>IF(N23="","",COUNTIFS(Legs!$C$5:$C$504,N23,Legs!$F$5:$F$504,"V"))</f>
        <v/>
      </c>
      <c r="R23">
        <f>IF(N23="","",COUNTIF(Legs!$C$5:$C$504,N23))</f>
        <v/>
      </c>
      <c r="S23">
        <f>IF(N23="","",SUMIFS(Legs!$G$5:$G$504,Legs!$C$5:$C$504,N23))</f>
        <v/>
      </c>
      <c r="T23">
        <f>IF(N23="",-1E+99,O23*1000000+S23+(20-18)/1000)</f>
        <v/>
      </c>
      <c r="U23">
        <f>IF(N23="","",O23+P23)</f>
        <v/>
      </c>
      <c r="V23">
        <f>IF(N23="","",IF((U23-4)&lt;1,"",IFERROR(INDEX(Legs!$F$5:$F$504,MATCH(N23&amp;"#"&amp;(U23-4),Legs!$L$5:$L$504,0)),"")))</f>
        <v/>
      </c>
      <c r="W23">
        <f>IF(N23="","",IF((U23-3)&lt;1,"",IFERROR(INDEX(Legs!$F$5:$F$504,MATCH(N23&amp;"#"&amp;(U23-3),Legs!$L$5:$L$504,0)),"")))</f>
        <v/>
      </c>
      <c r="X23">
        <f>IF(N23="","",IF((U23-2)&lt;1,"",IFERROR(INDEX(Legs!$F$5:$F$504,MATCH(N23&amp;"#"&amp;(U23-2),Legs!$L$5:$L$504,0)),"")))</f>
        <v/>
      </c>
      <c r="Y23">
        <f>IF(N23="","",IF((U23-1)&lt;1,"",IFERROR(INDEX(Legs!$F$5:$F$504,MATCH(N23&amp;"#"&amp;(U23-1),Legs!$L$5:$L$504,0)),"")))</f>
        <v/>
      </c>
      <c r="Z23">
        <f>IF(N23="","",IF((U23-0)&lt;1,"",IFERROR(INDEX(Legs!$F$5:$F$504,MATCH(N23&amp;"#"&amp;(U23-0),Legs!$L$5:$L$504,0)),"")))</f>
        <v/>
      </c>
      <c r="AA23">
        <f>IF(N23="",0,IF(U23=0,0,IFERROR(INDEX(Legs!$K$5:$K$504,MATCH(N23&amp;"#"&amp;U23,Legs!$L$5:$L$504,0)),0)))</f>
        <v/>
      </c>
      <c r="AB23">
        <f>IF(B23="",0,H23)</f>
        <v/>
      </c>
    </row>
    <row r="24">
      <c r="A24" s="27">
        <f>IF(B24="","",20)</f>
        <v/>
      </c>
      <c r="B24" s="35">
        <f>IFERROR(IF(LARGE($T$5:$T$24,20)&lt;0,"",INDEX($N$5:$N$24,MATCH(LARGE($T$5:$T$24,20),$T$5:$T$24,0))),"")</f>
        <v/>
      </c>
      <c r="C24" s="34">
        <f>IF(B24="","",INDEX($R$5:$R$24,MATCH(B24,$N$5:$N$24,0)))</f>
        <v/>
      </c>
      <c r="D24" s="34">
        <f>IF(B24="","",INDEX($O$5:$O$24,MATCH(B24,$N$5:$N$24,0)))</f>
        <v/>
      </c>
      <c r="E24" s="34">
        <f>IF(B24="","",INDEX($P$5:$P$24,MATCH(B24,$N$5:$N$24,0)))</f>
        <v/>
      </c>
      <c r="F24" s="34">
        <f>IF(B24="","",INDEX($Q$5:$Q$24,MATCH(B24,$N$5:$N$24,0)))</f>
        <v/>
      </c>
      <c r="G24" s="66">
        <f>IF(B24="","",IF(D24+E24=0,0,D24/(D24+E24)))</f>
        <v/>
      </c>
      <c r="H24" s="36">
        <f>IF(B24="","",INDEX($S$5:$S$24,MATCH(B24,$N$5:$N$24,0)))</f>
        <v/>
      </c>
      <c r="I24" s="67">
        <f>IF(B24="","",IF(D24=0,"-",SUMIFS(Legs!$E$5:$E$504,Legs!$C$5:$C$504,B24,Legs!$F$5:$F$504,"W")/D24))</f>
        <v/>
      </c>
      <c r="J24" s="37">
        <f>IF(B24="","",IF(INDEX($V$5:$V$24,MATCH(B24,$N$5:$N$24,0))&amp;INDEX($W$5:$W$24,MATCH(B24,$N$5:$N$24,0))&amp;INDEX($X$5:$X$24,MATCH(B24,$N$5:$N$24,0))&amp;INDEX($Y$5:$Y$24,MATCH(B24,$N$5:$N$24,0))&amp;INDEX($Z$5:$Z$24,MATCH(B24,$N$5:$N$24,0))="","-",INDEX($V$5:$V$24,MATCH(B24,$N$5:$N$24,0))&amp;INDEX($W$5:$W$24,MATCH(B24,$N$5:$N$24,0))&amp;INDEX($X$5:$X$24,MATCH(B24,$N$5:$N$24,0))&amp;INDEX($Y$5:$Y$24,MATCH(B24,$N$5:$N$24,0))&amp;INDEX($Z$5:$Z$24,MATCH(B24,$N$5:$N$24,0))))</f>
        <v/>
      </c>
      <c r="K24" s="68">
        <f>IF(B24="",0,INDEX($AA$5:$AA$24,MATCH(B24,$N$5:$N$24,0)))</f>
        <v/>
      </c>
      <c r="N24">
        <f>IF(Setup!$A$31="","",Setup!$A$31)</f>
        <v/>
      </c>
      <c r="O24">
        <f>IF(N24="","",COUNTIFS(Legs!$C$5:$C$504,N24,Legs!$F$5:$F$504,"W"))</f>
        <v/>
      </c>
      <c r="P24">
        <f>IF(N24="","",COUNTIFS(Legs!$C$5:$C$504,N24,Legs!$F$5:$F$504,"L"))</f>
        <v/>
      </c>
      <c r="Q24">
        <f>IF(N24="","",COUNTIFS(Legs!$C$5:$C$504,N24,Legs!$F$5:$F$504,"V"))</f>
        <v/>
      </c>
      <c r="R24">
        <f>IF(N24="","",COUNTIF(Legs!$C$5:$C$504,N24))</f>
        <v/>
      </c>
      <c r="S24">
        <f>IF(N24="","",SUMIFS(Legs!$G$5:$G$504,Legs!$C$5:$C$504,N24))</f>
        <v/>
      </c>
      <c r="T24">
        <f>IF(N24="",-1E+99,O24*1000000+S24+(20-19)/1000)</f>
        <v/>
      </c>
      <c r="U24">
        <f>IF(N24="","",O24+P24)</f>
        <v/>
      </c>
      <c r="V24">
        <f>IF(N24="","",IF((U24-4)&lt;1,"",IFERROR(INDEX(Legs!$F$5:$F$504,MATCH(N24&amp;"#"&amp;(U24-4),Legs!$L$5:$L$504,0)),"")))</f>
        <v/>
      </c>
      <c r="W24">
        <f>IF(N24="","",IF((U24-3)&lt;1,"",IFERROR(INDEX(Legs!$F$5:$F$504,MATCH(N24&amp;"#"&amp;(U24-3),Legs!$L$5:$L$504,0)),"")))</f>
        <v/>
      </c>
      <c r="X24">
        <f>IF(N24="","",IF((U24-2)&lt;1,"",IFERROR(INDEX(Legs!$F$5:$F$504,MATCH(N24&amp;"#"&amp;(U24-2),Legs!$L$5:$L$504,0)),"")))</f>
        <v/>
      </c>
      <c r="Y24">
        <f>IF(N24="","",IF((U24-1)&lt;1,"",IFERROR(INDEX(Legs!$F$5:$F$504,MATCH(N24&amp;"#"&amp;(U24-1),Legs!$L$5:$L$504,0)),"")))</f>
        <v/>
      </c>
      <c r="Z24">
        <f>IF(N24="","",IF((U24-0)&lt;1,"",IFERROR(INDEX(Legs!$F$5:$F$504,MATCH(N24&amp;"#"&amp;(U24-0),Legs!$L$5:$L$504,0)),"")))</f>
        <v/>
      </c>
      <c r="AA24">
        <f>IF(N24="",0,IF(U24=0,0,IFERROR(INDEX(Legs!$K$5:$K$504,MATCH(N24&amp;"#"&amp;U24,Legs!$L$5:$L$504,0)),0)))</f>
        <v/>
      </c>
      <c r="AB24">
        <f>IF(B24="",0,H24)</f>
        <v/>
      </c>
    </row>
  </sheetData>
  <conditionalFormatting sqref="H5:H24">
    <cfRule type="cellIs" priority="1" operator="lessThan" dxfId="4">
      <formula>0</formula>
    </cfRule>
  </conditionalFormatting>
  <hyperlinks>
    <hyperlink xmlns:r="http://schemas.openxmlformats.org/officeDocument/2006/relationships" ref="A3" r:id="rId1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2F6B3A"/>
    <outlinePr summaryBelow="1" summaryRight="1"/>
    <pageSetUpPr/>
  </sheetPr>
  <dimension ref="A1:Z69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9" customWidth="1" min="1" max="1"/>
    <col width="10" customWidth="1" min="2" max="2"/>
    <col width="14" customWidth="1" min="3" max="3"/>
    <col width="13" customWidth="1" min="4" max="4"/>
    <col width="13" customWidth="1" min="5" max="5"/>
    <col width="15" customWidth="1" min="6" max="6"/>
    <col width="13" customWidth="1" min="7" max="7"/>
    <col width="15" customWidth="1" min="8" max="8"/>
    <col width="40" customWidth="1" min="9" max="9"/>
    <col hidden="1" width="13" customWidth="1" min="26" max="26"/>
  </cols>
  <sheetData>
    <row r="1" ht="28" customHeight="1">
      <c r="A1" s="1" t="inlineStr">
        <is>
          <t>Kitty</t>
        </is>
      </c>
    </row>
    <row r="2">
      <c r="A2" s="2" t="inlineStr">
        <is>
          <t>What's in the tin. Dues actually paid come in, stakes go out, returns come back. Opening balance is on Setup.</t>
        </is>
      </c>
    </row>
    <row r="3">
      <c r="A3" s="3" t="inlineStr">
        <is>
          <t>Punters Ledger  ·  puntersledger.com</t>
        </is>
      </c>
    </row>
    <row r="4">
      <c r="A4" s="24" t="inlineStr">
        <is>
          <t>Round</t>
        </is>
      </c>
      <c r="B4" s="24" t="inlineStr">
        <is>
          <t>Punters in</t>
        </is>
      </c>
      <c r="C4" s="24" t="inlineStr">
        <is>
          <t>Dues paid ($)</t>
        </is>
      </c>
      <c r="D4" s="24" t="inlineStr">
        <is>
          <t>Stake out ($)</t>
        </is>
      </c>
      <c r="E4" s="24" t="inlineStr">
        <is>
          <t>Return in ($)</t>
        </is>
      </c>
      <c r="F4" s="24" t="inlineStr">
        <is>
          <t>Adjustment ($)</t>
        </is>
      </c>
      <c r="G4" s="24" t="inlineStr">
        <is>
          <t>Net ($)</t>
        </is>
      </c>
      <c r="H4" s="24" t="inlineStr">
        <is>
          <t>Kitty after ($)</t>
        </is>
      </c>
      <c r="I4" s="24" t="inlineStr">
        <is>
          <t>Note</t>
        </is>
      </c>
      <c r="Z4" s="43" t="inlineStr">
        <is>
          <t>chart</t>
        </is>
      </c>
    </row>
    <row r="5">
      <c r="A5" s="39" t="inlineStr">
        <is>
          <t>Opening</t>
        </is>
      </c>
      <c r="H5" s="52">
        <f>Setup!$B$8</f>
        <v/>
      </c>
    </row>
    <row r="6">
      <c r="A6" s="35" t="n">
        <v>1</v>
      </c>
      <c r="B6" s="69">
        <f>COUNTIF(Legs!$A$5:$A$504,A6)</f>
        <v/>
      </c>
      <c r="C6" s="57">
        <f>IF(OR(B6&gt;0,COUNTIF(Dues!$B$5:$B$24,"y")&gt;0,F6&lt;&gt;""),COUNTIF(Dues!$B$5:$B$24,"y")*Setup!$B$5,"")</f>
        <v/>
      </c>
      <c r="D6" s="57">
        <f>IF(B6=0,"",IF(Slips!$H$5="","",Slips!$H$5))</f>
        <v/>
      </c>
      <c r="E6" s="57">
        <f>IF(B6=0,"",IF(Slips!$J$5="","",Slips!$J$5))</f>
        <v/>
      </c>
      <c r="F6" s="56" t="n"/>
      <c r="G6" s="57">
        <f>IF(OR(B6&gt;0,COUNTIF(Dues!$B$5:$B$24,"y")&gt;0,F6&lt;&gt;""),SUM(C6,E6,F6)-SUM(D6),"")</f>
        <v/>
      </c>
      <c r="H6" s="52">
        <f>IF(OR(B6&gt;0,COUNTIF(Dues!$B$5:$B$24,"y")&gt;0,F6&lt;&gt;""),$H$5+SUM($G$6:G6),"")</f>
        <v/>
      </c>
      <c r="I6" s="40" t="n"/>
      <c r="Z6">
        <f>IF(H6="",$H$5,H6)</f>
        <v/>
      </c>
    </row>
    <row r="7">
      <c r="A7" s="35" t="n">
        <v>2</v>
      </c>
      <c r="B7" s="69">
        <f>COUNTIF(Legs!$A$5:$A$504,A7)</f>
        <v/>
      </c>
      <c r="C7" s="57">
        <f>IF(OR(B7&gt;0,COUNTIF(Dues!$C$5:$C$24,"y")&gt;0,F7&lt;&gt;""),COUNTIF(Dues!$C$5:$C$24,"y")*Setup!$B$5,"")</f>
        <v/>
      </c>
      <c r="D7" s="57">
        <f>IF(B7=0,"",IF(Slips!$H$6="","",Slips!$H$6))</f>
        <v/>
      </c>
      <c r="E7" s="57">
        <f>IF(B7=0,"",IF(Slips!$J$6="","",Slips!$J$6))</f>
        <v/>
      </c>
      <c r="F7" s="56" t="n"/>
      <c r="G7" s="57">
        <f>IF(OR(B7&gt;0,COUNTIF(Dues!$C$5:$C$24,"y")&gt;0,F7&lt;&gt;""),SUM(C7,E7,F7)-SUM(D7),"")</f>
        <v/>
      </c>
      <c r="H7" s="52">
        <f>IF(OR(B7&gt;0,COUNTIF(Dues!$C$5:$C$24,"y")&gt;0,F7&lt;&gt;""),$H$5+SUM($G$6:G7),"")</f>
        <v/>
      </c>
      <c r="I7" s="40" t="n"/>
      <c r="Z7">
        <f>IF(H7="",Z6,H7)</f>
        <v/>
      </c>
    </row>
    <row r="8">
      <c r="A8" s="35" t="n">
        <v>3</v>
      </c>
      <c r="B8" s="69">
        <f>COUNTIF(Legs!$A$5:$A$504,A8)</f>
        <v/>
      </c>
      <c r="C8" s="57">
        <f>IF(OR(B8&gt;0,COUNTIF(Dues!$D$5:$D$24,"y")&gt;0,F8&lt;&gt;""),COUNTIF(Dues!$D$5:$D$24,"y")*Setup!$B$5,"")</f>
        <v/>
      </c>
      <c r="D8" s="57">
        <f>IF(B8=0,"",IF(Slips!$H$7="","",Slips!$H$7))</f>
        <v/>
      </c>
      <c r="E8" s="57">
        <f>IF(B8=0,"",IF(Slips!$J$7="","",Slips!$J$7))</f>
        <v/>
      </c>
      <c r="F8" s="56" t="n"/>
      <c r="G8" s="57">
        <f>IF(OR(B8&gt;0,COUNTIF(Dues!$D$5:$D$24,"y")&gt;0,F8&lt;&gt;""),SUM(C8,E8,F8)-SUM(D8),"")</f>
        <v/>
      </c>
      <c r="H8" s="52">
        <f>IF(OR(B8&gt;0,COUNTIF(Dues!$D$5:$D$24,"y")&gt;0,F8&lt;&gt;""),$H$5+SUM($G$6:G8),"")</f>
        <v/>
      </c>
      <c r="I8" s="40" t="n"/>
      <c r="Z8">
        <f>IF(H8="",Z7,H8)</f>
        <v/>
      </c>
    </row>
    <row r="9">
      <c r="A9" s="35" t="n">
        <v>4</v>
      </c>
      <c r="B9" s="69">
        <f>COUNTIF(Legs!$A$5:$A$504,A9)</f>
        <v/>
      </c>
      <c r="C9" s="57">
        <f>IF(OR(B9&gt;0,COUNTIF(Dues!$E$5:$E$24,"y")&gt;0,F9&lt;&gt;""),COUNTIF(Dues!$E$5:$E$24,"y")*Setup!$B$5,"")</f>
        <v/>
      </c>
      <c r="D9" s="57">
        <f>IF(B9=0,"",IF(Slips!$H$8="","",Slips!$H$8))</f>
        <v/>
      </c>
      <c r="E9" s="57">
        <f>IF(B9=0,"",IF(Slips!$J$8="","",Slips!$J$8))</f>
        <v/>
      </c>
      <c r="F9" s="56" t="n"/>
      <c r="G9" s="57">
        <f>IF(OR(B9&gt;0,COUNTIF(Dues!$E$5:$E$24,"y")&gt;0,F9&lt;&gt;""),SUM(C9,E9,F9)-SUM(D9),"")</f>
        <v/>
      </c>
      <c r="H9" s="52">
        <f>IF(OR(B9&gt;0,COUNTIF(Dues!$E$5:$E$24,"y")&gt;0,F9&lt;&gt;""),$H$5+SUM($G$6:G9),"")</f>
        <v/>
      </c>
      <c r="I9" s="40" t="n"/>
      <c r="Z9">
        <f>IF(H9="",Z8,H9)</f>
        <v/>
      </c>
    </row>
    <row r="10">
      <c r="A10" s="35" t="n">
        <v>5</v>
      </c>
      <c r="B10" s="69">
        <f>COUNTIF(Legs!$A$5:$A$504,A10)</f>
        <v/>
      </c>
      <c r="C10" s="57">
        <f>IF(OR(B10&gt;0,COUNTIF(Dues!$F$5:$F$24,"y")&gt;0,F10&lt;&gt;""),COUNTIF(Dues!$F$5:$F$24,"y")*Setup!$B$5,"")</f>
        <v/>
      </c>
      <c r="D10" s="57">
        <f>IF(B10=0,"",IF(Slips!$H$9="","",Slips!$H$9))</f>
        <v/>
      </c>
      <c r="E10" s="57">
        <f>IF(B10=0,"",IF(Slips!$J$9="","",Slips!$J$9))</f>
        <v/>
      </c>
      <c r="F10" s="56" t="n"/>
      <c r="G10" s="57">
        <f>IF(OR(B10&gt;0,COUNTIF(Dues!$F$5:$F$24,"y")&gt;0,F10&lt;&gt;""),SUM(C10,E10,F10)-SUM(D10),"")</f>
        <v/>
      </c>
      <c r="H10" s="52">
        <f>IF(OR(B10&gt;0,COUNTIF(Dues!$F$5:$F$24,"y")&gt;0,F10&lt;&gt;""),$H$5+SUM($G$6:G10),"")</f>
        <v/>
      </c>
      <c r="I10" s="40" t="n"/>
      <c r="Z10">
        <f>IF(H10="",Z9,H10)</f>
        <v/>
      </c>
    </row>
    <row r="11">
      <c r="A11" s="35" t="n">
        <v>6</v>
      </c>
      <c r="B11" s="69">
        <f>COUNTIF(Legs!$A$5:$A$504,A11)</f>
        <v/>
      </c>
      <c r="C11" s="57">
        <f>IF(OR(B11&gt;0,COUNTIF(Dues!$G$5:$G$24,"y")&gt;0,F11&lt;&gt;""),COUNTIF(Dues!$G$5:$G$24,"y")*Setup!$B$5,"")</f>
        <v/>
      </c>
      <c r="D11" s="57">
        <f>IF(B11=0,"",IF(Slips!$H$10="","",Slips!$H$10))</f>
        <v/>
      </c>
      <c r="E11" s="57">
        <f>IF(B11=0,"",IF(Slips!$J$10="","",Slips!$J$10))</f>
        <v/>
      </c>
      <c r="F11" s="56" t="n"/>
      <c r="G11" s="57">
        <f>IF(OR(B11&gt;0,COUNTIF(Dues!$G$5:$G$24,"y")&gt;0,F11&lt;&gt;""),SUM(C11,E11,F11)-SUM(D11),"")</f>
        <v/>
      </c>
      <c r="H11" s="52">
        <f>IF(OR(B11&gt;0,COUNTIF(Dues!$G$5:$G$24,"y")&gt;0,F11&lt;&gt;""),$H$5+SUM($G$6:G11),"")</f>
        <v/>
      </c>
      <c r="I11" s="40" t="n"/>
      <c r="Z11">
        <f>IF(H11="",Z10,H11)</f>
        <v/>
      </c>
    </row>
    <row r="12">
      <c r="A12" s="35" t="n">
        <v>7</v>
      </c>
      <c r="B12" s="69">
        <f>COUNTIF(Legs!$A$5:$A$504,A12)</f>
        <v/>
      </c>
      <c r="C12" s="57">
        <f>IF(OR(B12&gt;0,COUNTIF(Dues!$H$5:$H$24,"y")&gt;0,F12&lt;&gt;""),COUNTIF(Dues!$H$5:$H$24,"y")*Setup!$B$5,"")</f>
        <v/>
      </c>
      <c r="D12" s="57">
        <f>IF(B12=0,"",IF(Slips!$H$11="","",Slips!$H$11))</f>
        <v/>
      </c>
      <c r="E12" s="57">
        <f>IF(B12=0,"",IF(Slips!$J$11="","",Slips!$J$11))</f>
        <v/>
      </c>
      <c r="F12" s="56" t="n"/>
      <c r="G12" s="57">
        <f>IF(OR(B12&gt;0,COUNTIF(Dues!$H$5:$H$24,"y")&gt;0,F12&lt;&gt;""),SUM(C12,E12,F12)-SUM(D12),"")</f>
        <v/>
      </c>
      <c r="H12" s="52">
        <f>IF(OR(B12&gt;0,COUNTIF(Dues!$H$5:$H$24,"y")&gt;0,F12&lt;&gt;""),$H$5+SUM($G$6:G12),"")</f>
        <v/>
      </c>
      <c r="I12" s="40" t="n"/>
      <c r="Z12">
        <f>IF(H12="",Z11,H12)</f>
        <v/>
      </c>
    </row>
    <row r="13">
      <c r="A13" s="35" t="n">
        <v>8</v>
      </c>
      <c r="B13" s="69">
        <f>COUNTIF(Legs!$A$5:$A$504,A13)</f>
        <v/>
      </c>
      <c r="C13" s="57">
        <f>IF(OR(B13&gt;0,COUNTIF(Dues!$I$5:$I$24,"y")&gt;0,F13&lt;&gt;""),COUNTIF(Dues!$I$5:$I$24,"y")*Setup!$B$5,"")</f>
        <v/>
      </c>
      <c r="D13" s="57">
        <f>IF(B13=0,"",IF(Slips!$H$12="","",Slips!$H$12))</f>
        <v/>
      </c>
      <c r="E13" s="57">
        <f>IF(B13=0,"",IF(Slips!$J$12="","",Slips!$J$12))</f>
        <v/>
      </c>
      <c r="F13" s="56" t="n"/>
      <c r="G13" s="57">
        <f>IF(OR(B13&gt;0,COUNTIF(Dues!$I$5:$I$24,"y")&gt;0,F13&lt;&gt;""),SUM(C13,E13,F13)-SUM(D13),"")</f>
        <v/>
      </c>
      <c r="H13" s="52">
        <f>IF(OR(B13&gt;0,COUNTIF(Dues!$I$5:$I$24,"y")&gt;0,F13&lt;&gt;""),$H$5+SUM($G$6:G13),"")</f>
        <v/>
      </c>
      <c r="I13" s="40" t="n"/>
      <c r="Z13">
        <f>IF(H13="",Z12,H13)</f>
        <v/>
      </c>
    </row>
    <row r="14">
      <c r="A14" s="35" t="n">
        <v>9</v>
      </c>
      <c r="B14" s="69">
        <f>COUNTIF(Legs!$A$5:$A$504,A14)</f>
        <v/>
      </c>
      <c r="C14" s="57">
        <f>IF(OR(B14&gt;0,COUNTIF(Dues!$J$5:$J$24,"y")&gt;0,F14&lt;&gt;""),COUNTIF(Dues!$J$5:$J$24,"y")*Setup!$B$5,"")</f>
        <v/>
      </c>
      <c r="D14" s="57">
        <f>IF(B14=0,"",IF(Slips!$H$13="","",Slips!$H$13))</f>
        <v/>
      </c>
      <c r="E14" s="57">
        <f>IF(B14=0,"",IF(Slips!$J$13="","",Slips!$J$13))</f>
        <v/>
      </c>
      <c r="F14" s="56" t="n"/>
      <c r="G14" s="57">
        <f>IF(OR(B14&gt;0,COUNTIF(Dues!$J$5:$J$24,"y")&gt;0,F14&lt;&gt;""),SUM(C14,E14,F14)-SUM(D14),"")</f>
        <v/>
      </c>
      <c r="H14" s="52">
        <f>IF(OR(B14&gt;0,COUNTIF(Dues!$J$5:$J$24,"y")&gt;0,F14&lt;&gt;""),$H$5+SUM($G$6:G14),"")</f>
        <v/>
      </c>
      <c r="I14" s="40" t="n"/>
      <c r="Z14">
        <f>IF(H14="",Z13,H14)</f>
        <v/>
      </c>
    </row>
    <row r="15">
      <c r="A15" s="35" t="n">
        <v>10</v>
      </c>
      <c r="B15" s="69">
        <f>COUNTIF(Legs!$A$5:$A$504,A15)</f>
        <v/>
      </c>
      <c r="C15" s="57">
        <f>IF(OR(B15&gt;0,COUNTIF(Dues!$K$5:$K$24,"y")&gt;0,F15&lt;&gt;""),COUNTIF(Dues!$K$5:$K$24,"y")*Setup!$B$5,"")</f>
        <v/>
      </c>
      <c r="D15" s="57">
        <f>IF(B15=0,"",IF(Slips!$H$14="","",Slips!$H$14))</f>
        <v/>
      </c>
      <c r="E15" s="57">
        <f>IF(B15=0,"",IF(Slips!$J$14="","",Slips!$J$14))</f>
        <v/>
      </c>
      <c r="F15" s="56" t="n"/>
      <c r="G15" s="57">
        <f>IF(OR(B15&gt;0,COUNTIF(Dues!$K$5:$K$24,"y")&gt;0,F15&lt;&gt;""),SUM(C15,E15,F15)-SUM(D15),"")</f>
        <v/>
      </c>
      <c r="H15" s="52">
        <f>IF(OR(B15&gt;0,COUNTIF(Dues!$K$5:$K$24,"y")&gt;0,F15&lt;&gt;""),$H$5+SUM($G$6:G15),"")</f>
        <v/>
      </c>
      <c r="I15" s="40" t="n"/>
      <c r="Z15">
        <f>IF(H15="",Z14,H15)</f>
        <v/>
      </c>
    </row>
    <row r="16">
      <c r="A16" s="35" t="n">
        <v>11</v>
      </c>
      <c r="B16" s="69">
        <f>COUNTIF(Legs!$A$5:$A$504,A16)</f>
        <v/>
      </c>
      <c r="C16" s="57">
        <f>IF(OR(B16&gt;0,COUNTIF(Dues!$L$5:$L$24,"y")&gt;0,F16&lt;&gt;""),COUNTIF(Dues!$L$5:$L$24,"y")*Setup!$B$5,"")</f>
        <v/>
      </c>
      <c r="D16" s="57">
        <f>IF(B16=0,"",IF(Slips!$H$15="","",Slips!$H$15))</f>
        <v/>
      </c>
      <c r="E16" s="57">
        <f>IF(B16=0,"",IF(Slips!$J$15="","",Slips!$J$15))</f>
        <v/>
      </c>
      <c r="F16" s="56" t="n"/>
      <c r="G16" s="57">
        <f>IF(OR(B16&gt;0,COUNTIF(Dues!$L$5:$L$24,"y")&gt;0,F16&lt;&gt;""),SUM(C16,E16,F16)-SUM(D16),"")</f>
        <v/>
      </c>
      <c r="H16" s="52">
        <f>IF(OR(B16&gt;0,COUNTIF(Dues!$L$5:$L$24,"y")&gt;0,F16&lt;&gt;""),$H$5+SUM($G$6:G16),"")</f>
        <v/>
      </c>
      <c r="I16" s="40" t="n"/>
      <c r="Z16">
        <f>IF(H16="",Z15,H16)</f>
        <v/>
      </c>
    </row>
    <row r="17">
      <c r="A17" s="35" t="n">
        <v>12</v>
      </c>
      <c r="B17" s="69">
        <f>COUNTIF(Legs!$A$5:$A$504,A17)</f>
        <v/>
      </c>
      <c r="C17" s="57">
        <f>IF(OR(B17&gt;0,COUNTIF(Dues!$M$5:$M$24,"y")&gt;0,F17&lt;&gt;""),COUNTIF(Dues!$M$5:$M$24,"y")*Setup!$B$5,"")</f>
        <v/>
      </c>
      <c r="D17" s="57">
        <f>IF(B17=0,"",IF(Slips!$H$16="","",Slips!$H$16))</f>
        <v/>
      </c>
      <c r="E17" s="57">
        <f>IF(B17=0,"",IF(Slips!$J$16="","",Slips!$J$16))</f>
        <v/>
      </c>
      <c r="F17" s="56" t="n"/>
      <c r="G17" s="57">
        <f>IF(OR(B17&gt;0,COUNTIF(Dues!$M$5:$M$24,"y")&gt;0,F17&lt;&gt;""),SUM(C17,E17,F17)-SUM(D17),"")</f>
        <v/>
      </c>
      <c r="H17" s="52">
        <f>IF(OR(B17&gt;0,COUNTIF(Dues!$M$5:$M$24,"y")&gt;0,F17&lt;&gt;""),$H$5+SUM($G$6:G17),"")</f>
        <v/>
      </c>
      <c r="I17" s="40" t="n"/>
      <c r="Z17">
        <f>IF(H17="",Z16,H17)</f>
        <v/>
      </c>
    </row>
    <row r="18">
      <c r="A18" s="35" t="n">
        <v>13</v>
      </c>
      <c r="B18" s="69">
        <f>COUNTIF(Legs!$A$5:$A$504,A18)</f>
        <v/>
      </c>
      <c r="C18" s="57">
        <f>IF(OR(B18&gt;0,COUNTIF(Dues!$N$5:$N$24,"y")&gt;0,F18&lt;&gt;""),COUNTIF(Dues!$N$5:$N$24,"y")*Setup!$B$5,"")</f>
        <v/>
      </c>
      <c r="D18" s="57">
        <f>IF(B18=0,"",IF(Slips!$H$17="","",Slips!$H$17))</f>
        <v/>
      </c>
      <c r="E18" s="57">
        <f>IF(B18=0,"",IF(Slips!$J$17="","",Slips!$J$17))</f>
        <v/>
      </c>
      <c r="F18" s="56" t="n"/>
      <c r="G18" s="57">
        <f>IF(OR(B18&gt;0,COUNTIF(Dues!$N$5:$N$24,"y")&gt;0,F18&lt;&gt;""),SUM(C18,E18,F18)-SUM(D18),"")</f>
        <v/>
      </c>
      <c r="H18" s="52">
        <f>IF(OR(B18&gt;0,COUNTIF(Dues!$N$5:$N$24,"y")&gt;0,F18&lt;&gt;""),$H$5+SUM($G$6:G18),"")</f>
        <v/>
      </c>
      <c r="I18" s="40" t="n"/>
      <c r="Z18">
        <f>IF(H18="",Z17,H18)</f>
        <v/>
      </c>
    </row>
    <row r="19">
      <c r="A19" s="35" t="n">
        <v>14</v>
      </c>
      <c r="B19" s="69">
        <f>COUNTIF(Legs!$A$5:$A$504,A19)</f>
        <v/>
      </c>
      <c r="C19" s="57">
        <f>IF(OR(B19&gt;0,COUNTIF(Dues!$O$5:$O$24,"y")&gt;0,F19&lt;&gt;""),COUNTIF(Dues!$O$5:$O$24,"y")*Setup!$B$5,"")</f>
        <v/>
      </c>
      <c r="D19" s="57">
        <f>IF(B19=0,"",IF(Slips!$H$18="","",Slips!$H$18))</f>
        <v/>
      </c>
      <c r="E19" s="57">
        <f>IF(B19=0,"",IF(Slips!$J$18="","",Slips!$J$18))</f>
        <v/>
      </c>
      <c r="F19" s="56" t="n"/>
      <c r="G19" s="57">
        <f>IF(OR(B19&gt;0,COUNTIF(Dues!$O$5:$O$24,"y")&gt;0,F19&lt;&gt;""),SUM(C19,E19,F19)-SUM(D19),"")</f>
        <v/>
      </c>
      <c r="H19" s="52">
        <f>IF(OR(B19&gt;0,COUNTIF(Dues!$O$5:$O$24,"y")&gt;0,F19&lt;&gt;""),$H$5+SUM($G$6:G19),"")</f>
        <v/>
      </c>
      <c r="I19" s="40" t="n"/>
      <c r="Z19">
        <f>IF(H19="",Z18,H19)</f>
        <v/>
      </c>
    </row>
    <row r="20">
      <c r="A20" s="35" t="n">
        <v>15</v>
      </c>
      <c r="B20" s="69">
        <f>COUNTIF(Legs!$A$5:$A$504,A20)</f>
        <v/>
      </c>
      <c r="C20" s="57">
        <f>IF(OR(B20&gt;0,COUNTIF(Dues!$P$5:$P$24,"y")&gt;0,F20&lt;&gt;""),COUNTIF(Dues!$P$5:$P$24,"y")*Setup!$B$5,"")</f>
        <v/>
      </c>
      <c r="D20" s="57">
        <f>IF(B20=0,"",IF(Slips!$H$19="","",Slips!$H$19))</f>
        <v/>
      </c>
      <c r="E20" s="57">
        <f>IF(B20=0,"",IF(Slips!$J$19="","",Slips!$J$19))</f>
        <v/>
      </c>
      <c r="F20" s="56" t="n"/>
      <c r="G20" s="57">
        <f>IF(OR(B20&gt;0,COUNTIF(Dues!$P$5:$P$24,"y")&gt;0,F20&lt;&gt;""),SUM(C20,E20,F20)-SUM(D20),"")</f>
        <v/>
      </c>
      <c r="H20" s="52">
        <f>IF(OR(B20&gt;0,COUNTIF(Dues!$P$5:$P$24,"y")&gt;0,F20&lt;&gt;""),$H$5+SUM($G$6:G20),"")</f>
        <v/>
      </c>
      <c r="I20" s="40" t="n"/>
      <c r="Z20">
        <f>IF(H20="",Z19,H20)</f>
        <v/>
      </c>
    </row>
    <row r="21">
      <c r="A21" s="35" t="n">
        <v>16</v>
      </c>
      <c r="B21" s="69">
        <f>COUNTIF(Legs!$A$5:$A$504,A21)</f>
        <v/>
      </c>
      <c r="C21" s="57">
        <f>IF(OR(B21&gt;0,COUNTIF(Dues!$Q$5:$Q$24,"y")&gt;0,F21&lt;&gt;""),COUNTIF(Dues!$Q$5:$Q$24,"y")*Setup!$B$5,"")</f>
        <v/>
      </c>
      <c r="D21" s="57">
        <f>IF(B21=0,"",IF(Slips!$H$20="","",Slips!$H$20))</f>
        <v/>
      </c>
      <c r="E21" s="57">
        <f>IF(B21=0,"",IF(Slips!$J$20="","",Slips!$J$20))</f>
        <v/>
      </c>
      <c r="F21" s="56" t="n"/>
      <c r="G21" s="57">
        <f>IF(OR(B21&gt;0,COUNTIF(Dues!$Q$5:$Q$24,"y")&gt;0,F21&lt;&gt;""),SUM(C21,E21,F21)-SUM(D21),"")</f>
        <v/>
      </c>
      <c r="H21" s="52">
        <f>IF(OR(B21&gt;0,COUNTIF(Dues!$Q$5:$Q$24,"y")&gt;0,F21&lt;&gt;""),$H$5+SUM($G$6:G21),"")</f>
        <v/>
      </c>
      <c r="I21" s="40" t="n"/>
      <c r="Z21">
        <f>IF(H21="",Z20,H21)</f>
        <v/>
      </c>
    </row>
    <row r="22">
      <c r="A22" s="35" t="n">
        <v>17</v>
      </c>
      <c r="B22" s="69">
        <f>COUNTIF(Legs!$A$5:$A$504,A22)</f>
        <v/>
      </c>
      <c r="C22" s="57">
        <f>IF(OR(B22&gt;0,COUNTIF(Dues!$R$5:$R$24,"y")&gt;0,F22&lt;&gt;""),COUNTIF(Dues!$R$5:$R$24,"y")*Setup!$B$5,"")</f>
        <v/>
      </c>
      <c r="D22" s="57">
        <f>IF(B22=0,"",IF(Slips!$H$21="","",Slips!$H$21))</f>
        <v/>
      </c>
      <c r="E22" s="57">
        <f>IF(B22=0,"",IF(Slips!$J$21="","",Slips!$J$21))</f>
        <v/>
      </c>
      <c r="F22" s="56" t="n"/>
      <c r="G22" s="57">
        <f>IF(OR(B22&gt;0,COUNTIF(Dues!$R$5:$R$24,"y")&gt;0,F22&lt;&gt;""),SUM(C22,E22,F22)-SUM(D22),"")</f>
        <v/>
      </c>
      <c r="H22" s="52">
        <f>IF(OR(B22&gt;0,COUNTIF(Dues!$R$5:$R$24,"y")&gt;0,F22&lt;&gt;""),$H$5+SUM($G$6:G22),"")</f>
        <v/>
      </c>
      <c r="I22" s="40" t="n"/>
      <c r="Z22">
        <f>IF(H22="",Z21,H22)</f>
        <v/>
      </c>
    </row>
    <row r="23">
      <c r="A23" s="35" t="n">
        <v>18</v>
      </c>
      <c r="B23" s="69">
        <f>COUNTIF(Legs!$A$5:$A$504,A23)</f>
        <v/>
      </c>
      <c r="C23" s="57">
        <f>IF(OR(B23&gt;0,COUNTIF(Dues!$S$5:$S$24,"y")&gt;0,F23&lt;&gt;""),COUNTIF(Dues!$S$5:$S$24,"y")*Setup!$B$5,"")</f>
        <v/>
      </c>
      <c r="D23" s="57">
        <f>IF(B23=0,"",IF(Slips!$H$22="","",Slips!$H$22))</f>
        <v/>
      </c>
      <c r="E23" s="57">
        <f>IF(B23=0,"",IF(Slips!$J$22="","",Slips!$J$22))</f>
        <v/>
      </c>
      <c r="F23" s="56" t="n"/>
      <c r="G23" s="57">
        <f>IF(OR(B23&gt;0,COUNTIF(Dues!$S$5:$S$24,"y")&gt;0,F23&lt;&gt;""),SUM(C23,E23,F23)-SUM(D23),"")</f>
        <v/>
      </c>
      <c r="H23" s="52">
        <f>IF(OR(B23&gt;0,COUNTIF(Dues!$S$5:$S$24,"y")&gt;0,F23&lt;&gt;""),$H$5+SUM($G$6:G23),"")</f>
        <v/>
      </c>
      <c r="I23" s="40" t="n"/>
      <c r="Z23">
        <f>IF(H23="",Z22,H23)</f>
        <v/>
      </c>
    </row>
    <row r="24">
      <c r="A24" s="35" t="n">
        <v>19</v>
      </c>
      <c r="B24" s="69">
        <f>COUNTIF(Legs!$A$5:$A$504,A24)</f>
        <v/>
      </c>
      <c r="C24" s="57">
        <f>IF(OR(B24&gt;0,COUNTIF(Dues!$T$5:$T$24,"y")&gt;0,F24&lt;&gt;""),COUNTIF(Dues!$T$5:$T$24,"y")*Setup!$B$5,"")</f>
        <v/>
      </c>
      <c r="D24" s="57">
        <f>IF(B24=0,"",IF(Slips!$H$23="","",Slips!$H$23))</f>
        <v/>
      </c>
      <c r="E24" s="57">
        <f>IF(B24=0,"",IF(Slips!$J$23="","",Slips!$J$23))</f>
        <v/>
      </c>
      <c r="F24" s="56" t="n"/>
      <c r="G24" s="57">
        <f>IF(OR(B24&gt;0,COUNTIF(Dues!$T$5:$T$24,"y")&gt;0,F24&lt;&gt;""),SUM(C24,E24,F24)-SUM(D24),"")</f>
        <v/>
      </c>
      <c r="H24" s="52">
        <f>IF(OR(B24&gt;0,COUNTIF(Dues!$T$5:$T$24,"y")&gt;0,F24&lt;&gt;""),$H$5+SUM($G$6:G24),"")</f>
        <v/>
      </c>
      <c r="I24" s="40" t="n"/>
      <c r="Z24">
        <f>IF(H24="",Z23,H24)</f>
        <v/>
      </c>
    </row>
    <row r="25">
      <c r="A25" s="35" t="n">
        <v>20</v>
      </c>
      <c r="B25" s="69">
        <f>COUNTIF(Legs!$A$5:$A$504,A25)</f>
        <v/>
      </c>
      <c r="C25" s="57">
        <f>IF(OR(B25&gt;0,COUNTIF(Dues!$U$5:$U$24,"y")&gt;0,F25&lt;&gt;""),COUNTIF(Dues!$U$5:$U$24,"y")*Setup!$B$5,"")</f>
        <v/>
      </c>
      <c r="D25" s="57">
        <f>IF(B25=0,"",IF(Slips!$H$24="","",Slips!$H$24))</f>
        <v/>
      </c>
      <c r="E25" s="57">
        <f>IF(B25=0,"",IF(Slips!$J$24="","",Slips!$J$24))</f>
        <v/>
      </c>
      <c r="F25" s="56" t="n"/>
      <c r="G25" s="57">
        <f>IF(OR(B25&gt;0,COUNTIF(Dues!$U$5:$U$24,"y")&gt;0,F25&lt;&gt;""),SUM(C25,E25,F25)-SUM(D25),"")</f>
        <v/>
      </c>
      <c r="H25" s="52">
        <f>IF(OR(B25&gt;0,COUNTIF(Dues!$U$5:$U$24,"y")&gt;0,F25&lt;&gt;""),$H$5+SUM($G$6:G25),"")</f>
        <v/>
      </c>
      <c r="I25" s="40" t="n"/>
      <c r="Z25">
        <f>IF(H25="",Z24,H25)</f>
        <v/>
      </c>
    </row>
    <row r="26">
      <c r="A26" s="35" t="n">
        <v>21</v>
      </c>
      <c r="B26" s="69">
        <f>COUNTIF(Legs!$A$5:$A$504,A26)</f>
        <v/>
      </c>
      <c r="C26" s="57">
        <f>IF(OR(B26&gt;0,COUNTIF(Dues!$V$5:$V$24,"y")&gt;0,F26&lt;&gt;""),COUNTIF(Dues!$V$5:$V$24,"y")*Setup!$B$5,"")</f>
        <v/>
      </c>
      <c r="D26" s="57">
        <f>IF(B26=0,"",IF(Slips!$H$25="","",Slips!$H$25))</f>
        <v/>
      </c>
      <c r="E26" s="57">
        <f>IF(B26=0,"",IF(Slips!$J$25="","",Slips!$J$25))</f>
        <v/>
      </c>
      <c r="F26" s="56" t="n"/>
      <c r="G26" s="57">
        <f>IF(OR(B26&gt;0,COUNTIF(Dues!$V$5:$V$24,"y")&gt;0,F26&lt;&gt;""),SUM(C26,E26,F26)-SUM(D26),"")</f>
        <v/>
      </c>
      <c r="H26" s="52">
        <f>IF(OR(B26&gt;0,COUNTIF(Dues!$V$5:$V$24,"y")&gt;0,F26&lt;&gt;""),$H$5+SUM($G$6:G26),"")</f>
        <v/>
      </c>
      <c r="I26" s="40" t="n"/>
      <c r="Z26">
        <f>IF(H26="",Z25,H26)</f>
        <v/>
      </c>
    </row>
    <row r="27">
      <c r="A27" s="35" t="n">
        <v>22</v>
      </c>
      <c r="B27" s="69">
        <f>COUNTIF(Legs!$A$5:$A$504,A27)</f>
        <v/>
      </c>
      <c r="C27" s="57">
        <f>IF(OR(B27&gt;0,COUNTIF(Dues!$W$5:$W$24,"y")&gt;0,F27&lt;&gt;""),COUNTIF(Dues!$W$5:$W$24,"y")*Setup!$B$5,"")</f>
        <v/>
      </c>
      <c r="D27" s="57">
        <f>IF(B27=0,"",IF(Slips!$H$26="","",Slips!$H$26))</f>
        <v/>
      </c>
      <c r="E27" s="57">
        <f>IF(B27=0,"",IF(Slips!$J$26="","",Slips!$J$26))</f>
        <v/>
      </c>
      <c r="F27" s="56" t="n"/>
      <c r="G27" s="57">
        <f>IF(OR(B27&gt;0,COUNTIF(Dues!$W$5:$W$24,"y")&gt;0,F27&lt;&gt;""),SUM(C27,E27,F27)-SUM(D27),"")</f>
        <v/>
      </c>
      <c r="H27" s="52">
        <f>IF(OR(B27&gt;0,COUNTIF(Dues!$W$5:$W$24,"y")&gt;0,F27&lt;&gt;""),$H$5+SUM($G$6:G27),"")</f>
        <v/>
      </c>
      <c r="I27" s="40" t="n"/>
      <c r="Z27">
        <f>IF(H27="",Z26,H27)</f>
        <v/>
      </c>
    </row>
    <row r="28">
      <c r="A28" s="35" t="n">
        <v>23</v>
      </c>
      <c r="B28" s="69">
        <f>COUNTIF(Legs!$A$5:$A$504,A28)</f>
        <v/>
      </c>
      <c r="C28" s="57">
        <f>IF(OR(B28&gt;0,COUNTIF(Dues!$X$5:$X$24,"y")&gt;0,F28&lt;&gt;""),COUNTIF(Dues!$X$5:$X$24,"y")*Setup!$B$5,"")</f>
        <v/>
      </c>
      <c r="D28" s="57">
        <f>IF(B28=0,"",IF(Slips!$H$27="","",Slips!$H$27))</f>
        <v/>
      </c>
      <c r="E28" s="57">
        <f>IF(B28=0,"",IF(Slips!$J$27="","",Slips!$J$27))</f>
        <v/>
      </c>
      <c r="F28" s="56" t="n"/>
      <c r="G28" s="57">
        <f>IF(OR(B28&gt;0,COUNTIF(Dues!$X$5:$X$24,"y")&gt;0,F28&lt;&gt;""),SUM(C28,E28,F28)-SUM(D28),"")</f>
        <v/>
      </c>
      <c r="H28" s="52">
        <f>IF(OR(B28&gt;0,COUNTIF(Dues!$X$5:$X$24,"y")&gt;0,F28&lt;&gt;""),$H$5+SUM($G$6:G28),"")</f>
        <v/>
      </c>
      <c r="I28" s="40" t="n"/>
      <c r="Z28">
        <f>IF(H28="",Z27,H28)</f>
        <v/>
      </c>
    </row>
    <row r="29">
      <c r="A29" s="35" t="n">
        <v>24</v>
      </c>
      <c r="B29" s="69">
        <f>COUNTIF(Legs!$A$5:$A$504,A29)</f>
        <v/>
      </c>
      <c r="C29" s="57">
        <f>IF(OR(B29&gt;0,COUNTIF(Dues!$Y$5:$Y$24,"y")&gt;0,F29&lt;&gt;""),COUNTIF(Dues!$Y$5:$Y$24,"y")*Setup!$B$5,"")</f>
        <v/>
      </c>
      <c r="D29" s="57">
        <f>IF(B29=0,"",IF(Slips!$H$28="","",Slips!$H$28))</f>
        <v/>
      </c>
      <c r="E29" s="57">
        <f>IF(B29=0,"",IF(Slips!$J$28="","",Slips!$J$28))</f>
        <v/>
      </c>
      <c r="F29" s="56" t="n"/>
      <c r="G29" s="57">
        <f>IF(OR(B29&gt;0,COUNTIF(Dues!$Y$5:$Y$24,"y")&gt;0,F29&lt;&gt;""),SUM(C29,E29,F29)-SUM(D29),"")</f>
        <v/>
      </c>
      <c r="H29" s="52">
        <f>IF(OR(B29&gt;0,COUNTIF(Dues!$Y$5:$Y$24,"y")&gt;0,F29&lt;&gt;""),$H$5+SUM($G$6:G29),"")</f>
        <v/>
      </c>
      <c r="I29" s="40" t="n"/>
      <c r="Z29">
        <f>IF(H29="",Z28,H29)</f>
        <v/>
      </c>
    </row>
    <row r="30">
      <c r="A30" s="35" t="n">
        <v>25</v>
      </c>
      <c r="B30" s="69">
        <f>COUNTIF(Legs!$A$5:$A$504,A30)</f>
        <v/>
      </c>
      <c r="C30" s="57">
        <f>IF(OR(B30&gt;0,COUNTIF(Dues!$Z$5:$Z$24,"y")&gt;0,F30&lt;&gt;""),COUNTIF(Dues!$Z$5:$Z$24,"y")*Setup!$B$5,"")</f>
        <v/>
      </c>
      <c r="D30" s="57">
        <f>IF(B30=0,"",IF(Slips!$H$29="","",Slips!$H$29))</f>
        <v/>
      </c>
      <c r="E30" s="57">
        <f>IF(B30=0,"",IF(Slips!$J$29="","",Slips!$J$29))</f>
        <v/>
      </c>
      <c r="F30" s="56" t="n"/>
      <c r="G30" s="57">
        <f>IF(OR(B30&gt;0,COUNTIF(Dues!$Z$5:$Z$24,"y")&gt;0,F30&lt;&gt;""),SUM(C30,E30,F30)-SUM(D30),"")</f>
        <v/>
      </c>
      <c r="H30" s="52">
        <f>IF(OR(B30&gt;0,COUNTIF(Dues!$Z$5:$Z$24,"y")&gt;0,F30&lt;&gt;""),$H$5+SUM($G$6:G30),"")</f>
        <v/>
      </c>
      <c r="I30" s="40" t="n"/>
      <c r="Z30">
        <f>IF(H30="",Z29,H30)</f>
        <v/>
      </c>
    </row>
    <row r="31">
      <c r="A31" s="35" t="n">
        <v>26</v>
      </c>
      <c r="B31" s="69">
        <f>COUNTIF(Legs!$A$5:$A$504,A31)</f>
        <v/>
      </c>
      <c r="C31" s="57">
        <f>IF(OR(B31&gt;0,COUNTIF(Dues!$AA$5:$AA$24,"y")&gt;0,F31&lt;&gt;""),COUNTIF(Dues!$AA$5:$AA$24,"y")*Setup!$B$5,"")</f>
        <v/>
      </c>
      <c r="D31" s="57">
        <f>IF(B31=0,"",IF(Slips!$H$30="","",Slips!$H$30))</f>
        <v/>
      </c>
      <c r="E31" s="57">
        <f>IF(B31=0,"",IF(Slips!$J$30="","",Slips!$J$30))</f>
        <v/>
      </c>
      <c r="F31" s="56" t="n"/>
      <c r="G31" s="57">
        <f>IF(OR(B31&gt;0,COUNTIF(Dues!$AA$5:$AA$24,"y")&gt;0,F31&lt;&gt;""),SUM(C31,E31,F31)-SUM(D31),"")</f>
        <v/>
      </c>
      <c r="H31" s="52">
        <f>IF(OR(B31&gt;0,COUNTIF(Dues!$AA$5:$AA$24,"y")&gt;0,F31&lt;&gt;""),$H$5+SUM($G$6:G31),"")</f>
        <v/>
      </c>
      <c r="I31" s="40" t="n"/>
      <c r="Z31">
        <f>IF(H31="",Z30,H31)</f>
        <v/>
      </c>
    </row>
    <row r="32">
      <c r="A32" s="35" t="n">
        <v>27</v>
      </c>
      <c r="B32" s="69">
        <f>COUNTIF(Legs!$A$5:$A$504,A32)</f>
        <v/>
      </c>
      <c r="C32" s="57">
        <f>IF(OR(B32&gt;0,COUNTIF(Dues!$AB$5:$AB$24,"y")&gt;0,F32&lt;&gt;""),COUNTIF(Dues!$AB$5:$AB$24,"y")*Setup!$B$5,"")</f>
        <v/>
      </c>
      <c r="D32" s="57">
        <f>IF(B32=0,"",IF(Slips!$H$31="","",Slips!$H$31))</f>
        <v/>
      </c>
      <c r="E32" s="57">
        <f>IF(B32=0,"",IF(Slips!$J$31="","",Slips!$J$31))</f>
        <v/>
      </c>
      <c r="F32" s="56" t="n"/>
      <c r="G32" s="57">
        <f>IF(OR(B32&gt;0,COUNTIF(Dues!$AB$5:$AB$24,"y")&gt;0,F32&lt;&gt;""),SUM(C32,E32,F32)-SUM(D32),"")</f>
        <v/>
      </c>
      <c r="H32" s="52">
        <f>IF(OR(B32&gt;0,COUNTIF(Dues!$AB$5:$AB$24,"y")&gt;0,F32&lt;&gt;""),$H$5+SUM($G$6:G32),"")</f>
        <v/>
      </c>
      <c r="I32" s="40" t="n"/>
      <c r="Z32">
        <f>IF(H32="",Z31,H32)</f>
        <v/>
      </c>
    </row>
    <row r="33">
      <c r="A33" s="35" t="n">
        <v>28</v>
      </c>
      <c r="B33" s="69">
        <f>COUNTIF(Legs!$A$5:$A$504,A33)</f>
        <v/>
      </c>
      <c r="C33" s="57">
        <f>IF(OR(B33&gt;0,COUNTIF(Dues!$AC$5:$AC$24,"y")&gt;0,F33&lt;&gt;""),COUNTIF(Dues!$AC$5:$AC$24,"y")*Setup!$B$5,"")</f>
        <v/>
      </c>
      <c r="D33" s="57">
        <f>IF(B33=0,"",IF(Slips!$H$32="","",Slips!$H$32))</f>
        <v/>
      </c>
      <c r="E33" s="57">
        <f>IF(B33=0,"",IF(Slips!$J$32="","",Slips!$J$32))</f>
        <v/>
      </c>
      <c r="F33" s="56" t="n"/>
      <c r="G33" s="57">
        <f>IF(OR(B33&gt;0,COUNTIF(Dues!$AC$5:$AC$24,"y")&gt;0,F33&lt;&gt;""),SUM(C33,E33,F33)-SUM(D33),"")</f>
        <v/>
      </c>
      <c r="H33" s="52">
        <f>IF(OR(B33&gt;0,COUNTIF(Dues!$AC$5:$AC$24,"y")&gt;0,F33&lt;&gt;""),$H$5+SUM($G$6:G33),"")</f>
        <v/>
      </c>
      <c r="I33" s="40" t="n"/>
      <c r="Z33">
        <f>IF(H33="",Z32,H33)</f>
        <v/>
      </c>
    </row>
    <row r="34">
      <c r="A34" s="35" t="n">
        <v>29</v>
      </c>
      <c r="B34" s="69">
        <f>COUNTIF(Legs!$A$5:$A$504,A34)</f>
        <v/>
      </c>
      <c r="C34" s="57">
        <f>IF(OR(B34&gt;0,COUNTIF(Dues!$AD$5:$AD$24,"y")&gt;0,F34&lt;&gt;""),COUNTIF(Dues!$AD$5:$AD$24,"y")*Setup!$B$5,"")</f>
        <v/>
      </c>
      <c r="D34" s="57">
        <f>IF(B34=0,"",IF(Slips!$H$33="","",Slips!$H$33))</f>
        <v/>
      </c>
      <c r="E34" s="57">
        <f>IF(B34=0,"",IF(Slips!$J$33="","",Slips!$J$33))</f>
        <v/>
      </c>
      <c r="F34" s="56" t="n"/>
      <c r="G34" s="57">
        <f>IF(OR(B34&gt;0,COUNTIF(Dues!$AD$5:$AD$24,"y")&gt;0,F34&lt;&gt;""),SUM(C34,E34,F34)-SUM(D34),"")</f>
        <v/>
      </c>
      <c r="H34" s="52">
        <f>IF(OR(B34&gt;0,COUNTIF(Dues!$AD$5:$AD$24,"y")&gt;0,F34&lt;&gt;""),$H$5+SUM($G$6:G34),"")</f>
        <v/>
      </c>
      <c r="I34" s="40" t="n"/>
      <c r="Z34">
        <f>IF(H34="",Z33,H34)</f>
        <v/>
      </c>
    </row>
    <row r="35">
      <c r="A35" s="35" t="n">
        <v>30</v>
      </c>
      <c r="B35" s="69">
        <f>COUNTIF(Legs!$A$5:$A$504,A35)</f>
        <v/>
      </c>
      <c r="C35" s="57">
        <f>IF(OR(B35&gt;0,COUNTIF(Dues!$AE$5:$AE$24,"y")&gt;0,F35&lt;&gt;""),COUNTIF(Dues!$AE$5:$AE$24,"y")*Setup!$B$5,"")</f>
        <v/>
      </c>
      <c r="D35" s="57">
        <f>IF(B35=0,"",IF(Slips!$H$34="","",Slips!$H$34))</f>
        <v/>
      </c>
      <c r="E35" s="57">
        <f>IF(B35=0,"",IF(Slips!$J$34="","",Slips!$J$34))</f>
        <v/>
      </c>
      <c r="F35" s="56" t="n"/>
      <c r="G35" s="57">
        <f>IF(OR(B35&gt;0,COUNTIF(Dues!$AE$5:$AE$24,"y")&gt;0,F35&lt;&gt;""),SUM(C35,E35,F35)-SUM(D35),"")</f>
        <v/>
      </c>
      <c r="H35" s="52">
        <f>IF(OR(B35&gt;0,COUNTIF(Dues!$AE$5:$AE$24,"y")&gt;0,F35&lt;&gt;""),$H$5+SUM($G$6:G35),"")</f>
        <v/>
      </c>
      <c r="I35" s="40" t="n"/>
      <c r="Z35">
        <f>IF(H35="",Z34,H35)</f>
        <v/>
      </c>
    </row>
    <row r="36">
      <c r="A36" s="35" t="n">
        <v>31</v>
      </c>
      <c r="B36" s="69">
        <f>COUNTIF(Legs!$A$5:$A$504,A36)</f>
        <v/>
      </c>
      <c r="C36" s="57">
        <f>IF(OR(B36&gt;0,COUNTIF(Dues!$AF$5:$AF$24,"y")&gt;0,F36&lt;&gt;""),COUNTIF(Dues!$AF$5:$AF$24,"y")*Setup!$B$5,"")</f>
        <v/>
      </c>
      <c r="D36" s="57">
        <f>IF(B36=0,"",IF(Slips!$H$35="","",Slips!$H$35))</f>
        <v/>
      </c>
      <c r="E36" s="57">
        <f>IF(B36=0,"",IF(Slips!$J$35="","",Slips!$J$35))</f>
        <v/>
      </c>
      <c r="F36" s="56" t="n"/>
      <c r="G36" s="57">
        <f>IF(OR(B36&gt;0,COUNTIF(Dues!$AF$5:$AF$24,"y")&gt;0,F36&lt;&gt;""),SUM(C36,E36,F36)-SUM(D36),"")</f>
        <v/>
      </c>
      <c r="H36" s="52">
        <f>IF(OR(B36&gt;0,COUNTIF(Dues!$AF$5:$AF$24,"y")&gt;0,F36&lt;&gt;""),$H$5+SUM($G$6:G36),"")</f>
        <v/>
      </c>
      <c r="I36" s="40" t="n"/>
      <c r="Z36">
        <f>IF(H36="",Z35,H36)</f>
        <v/>
      </c>
    </row>
    <row r="37">
      <c r="A37" s="35" t="n">
        <v>32</v>
      </c>
      <c r="B37" s="69">
        <f>COUNTIF(Legs!$A$5:$A$504,A37)</f>
        <v/>
      </c>
      <c r="C37" s="57">
        <f>IF(OR(B37&gt;0,COUNTIF(Dues!$AG$5:$AG$24,"y")&gt;0,F37&lt;&gt;""),COUNTIF(Dues!$AG$5:$AG$24,"y")*Setup!$B$5,"")</f>
        <v/>
      </c>
      <c r="D37" s="57">
        <f>IF(B37=0,"",IF(Slips!$H$36="","",Slips!$H$36))</f>
        <v/>
      </c>
      <c r="E37" s="57">
        <f>IF(B37=0,"",IF(Slips!$J$36="","",Slips!$J$36))</f>
        <v/>
      </c>
      <c r="F37" s="56" t="n"/>
      <c r="G37" s="57">
        <f>IF(OR(B37&gt;0,COUNTIF(Dues!$AG$5:$AG$24,"y")&gt;0,F37&lt;&gt;""),SUM(C37,E37,F37)-SUM(D37),"")</f>
        <v/>
      </c>
      <c r="H37" s="52">
        <f>IF(OR(B37&gt;0,COUNTIF(Dues!$AG$5:$AG$24,"y")&gt;0,F37&lt;&gt;""),$H$5+SUM($G$6:G37),"")</f>
        <v/>
      </c>
      <c r="I37" s="40" t="n"/>
      <c r="Z37">
        <f>IF(H37="",Z36,H37)</f>
        <v/>
      </c>
    </row>
    <row r="38">
      <c r="A38" s="35" t="n">
        <v>33</v>
      </c>
      <c r="B38" s="69">
        <f>COUNTIF(Legs!$A$5:$A$504,A38)</f>
        <v/>
      </c>
      <c r="C38" s="57">
        <f>IF(OR(B38&gt;0,COUNTIF(Dues!$AH$5:$AH$24,"y")&gt;0,F38&lt;&gt;""),COUNTIF(Dues!$AH$5:$AH$24,"y")*Setup!$B$5,"")</f>
        <v/>
      </c>
      <c r="D38" s="57">
        <f>IF(B38=0,"",IF(Slips!$H$37="","",Slips!$H$37))</f>
        <v/>
      </c>
      <c r="E38" s="57">
        <f>IF(B38=0,"",IF(Slips!$J$37="","",Slips!$J$37))</f>
        <v/>
      </c>
      <c r="F38" s="56" t="n"/>
      <c r="G38" s="57">
        <f>IF(OR(B38&gt;0,COUNTIF(Dues!$AH$5:$AH$24,"y")&gt;0,F38&lt;&gt;""),SUM(C38,E38,F38)-SUM(D38),"")</f>
        <v/>
      </c>
      <c r="H38" s="52">
        <f>IF(OR(B38&gt;0,COUNTIF(Dues!$AH$5:$AH$24,"y")&gt;0,F38&lt;&gt;""),$H$5+SUM($G$6:G38),"")</f>
        <v/>
      </c>
      <c r="I38" s="40" t="n"/>
      <c r="Z38">
        <f>IF(H38="",Z37,H38)</f>
        <v/>
      </c>
    </row>
    <row r="39">
      <c r="A39" s="35" t="n">
        <v>34</v>
      </c>
      <c r="B39" s="69">
        <f>COUNTIF(Legs!$A$5:$A$504,A39)</f>
        <v/>
      </c>
      <c r="C39" s="57">
        <f>IF(OR(B39&gt;0,COUNTIF(Dues!$AI$5:$AI$24,"y")&gt;0,F39&lt;&gt;""),COUNTIF(Dues!$AI$5:$AI$24,"y")*Setup!$B$5,"")</f>
        <v/>
      </c>
      <c r="D39" s="57">
        <f>IF(B39=0,"",IF(Slips!$H$38="","",Slips!$H$38))</f>
        <v/>
      </c>
      <c r="E39" s="57">
        <f>IF(B39=0,"",IF(Slips!$J$38="","",Slips!$J$38))</f>
        <v/>
      </c>
      <c r="F39" s="56" t="n"/>
      <c r="G39" s="57">
        <f>IF(OR(B39&gt;0,COUNTIF(Dues!$AI$5:$AI$24,"y")&gt;0,F39&lt;&gt;""),SUM(C39,E39,F39)-SUM(D39),"")</f>
        <v/>
      </c>
      <c r="H39" s="52">
        <f>IF(OR(B39&gt;0,COUNTIF(Dues!$AI$5:$AI$24,"y")&gt;0,F39&lt;&gt;""),$H$5+SUM($G$6:G39),"")</f>
        <v/>
      </c>
      <c r="I39" s="40" t="n"/>
      <c r="Z39">
        <f>IF(H39="",Z38,H39)</f>
        <v/>
      </c>
    </row>
    <row r="40">
      <c r="A40" s="35" t="n">
        <v>35</v>
      </c>
      <c r="B40" s="69">
        <f>COUNTIF(Legs!$A$5:$A$504,A40)</f>
        <v/>
      </c>
      <c r="C40" s="57">
        <f>IF(OR(B40&gt;0,COUNTIF(Dues!$AJ$5:$AJ$24,"y")&gt;0,F40&lt;&gt;""),COUNTIF(Dues!$AJ$5:$AJ$24,"y")*Setup!$B$5,"")</f>
        <v/>
      </c>
      <c r="D40" s="57">
        <f>IF(B40=0,"",IF(Slips!$H$39="","",Slips!$H$39))</f>
        <v/>
      </c>
      <c r="E40" s="57">
        <f>IF(B40=0,"",IF(Slips!$J$39="","",Slips!$J$39))</f>
        <v/>
      </c>
      <c r="F40" s="56" t="n"/>
      <c r="G40" s="57">
        <f>IF(OR(B40&gt;0,COUNTIF(Dues!$AJ$5:$AJ$24,"y")&gt;0,F40&lt;&gt;""),SUM(C40,E40,F40)-SUM(D40),"")</f>
        <v/>
      </c>
      <c r="H40" s="52">
        <f>IF(OR(B40&gt;0,COUNTIF(Dues!$AJ$5:$AJ$24,"y")&gt;0,F40&lt;&gt;""),$H$5+SUM($G$6:G40),"")</f>
        <v/>
      </c>
      <c r="I40" s="40" t="n"/>
      <c r="Z40">
        <f>IF(H40="",Z39,H40)</f>
        <v/>
      </c>
    </row>
    <row r="41">
      <c r="A41" s="35" t="n">
        <v>36</v>
      </c>
      <c r="B41" s="69">
        <f>COUNTIF(Legs!$A$5:$A$504,A41)</f>
        <v/>
      </c>
      <c r="C41" s="57">
        <f>IF(OR(B41&gt;0,COUNTIF(Dues!$AK$5:$AK$24,"y")&gt;0,F41&lt;&gt;""),COUNTIF(Dues!$AK$5:$AK$24,"y")*Setup!$B$5,"")</f>
        <v/>
      </c>
      <c r="D41" s="57">
        <f>IF(B41=0,"",IF(Slips!$H$40="","",Slips!$H$40))</f>
        <v/>
      </c>
      <c r="E41" s="57">
        <f>IF(B41=0,"",IF(Slips!$J$40="","",Slips!$J$40))</f>
        <v/>
      </c>
      <c r="F41" s="56" t="n"/>
      <c r="G41" s="57">
        <f>IF(OR(B41&gt;0,COUNTIF(Dues!$AK$5:$AK$24,"y")&gt;0,F41&lt;&gt;""),SUM(C41,E41,F41)-SUM(D41),"")</f>
        <v/>
      </c>
      <c r="H41" s="52">
        <f>IF(OR(B41&gt;0,COUNTIF(Dues!$AK$5:$AK$24,"y")&gt;0,F41&lt;&gt;""),$H$5+SUM($G$6:G41),"")</f>
        <v/>
      </c>
      <c r="I41" s="40" t="n"/>
      <c r="Z41">
        <f>IF(H41="",Z40,H41)</f>
        <v/>
      </c>
    </row>
    <row r="42">
      <c r="A42" s="35" t="n">
        <v>37</v>
      </c>
      <c r="B42" s="69">
        <f>COUNTIF(Legs!$A$5:$A$504,A42)</f>
        <v/>
      </c>
      <c r="C42" s="57">
        <f>IF(OR(B42&gt;0,COUNTIF(Dues!$AL$5:$AL$24,"y")&gt;0,F42&lt;&gt;""),COUNTIF(Dues!$AL$5:$AL$24,"y")*Setup!$B$5,"")</f>
        <v/>
      </c>
      <c r="D42" s="57">
        <f>IF(B42=0,"",IF(Slips!$H$41="","",Slips!$H$41))</f>
        <v/>
      </c>
      <c r="E42" s="57">
        <f>IF(B42=0,"",IF(Slips!$J$41="","",Slips!$J$41))</f>
        <v/>
      </c>
      <c r="F42" s="56" t="n"/>
      <c r="G42" s="57">
        <f>IF(OR(B42&gt;0,COUNTIF(Dues!$AL$5:$AL$24,"y")&gt;0,F42&lt;&gt;""),SUM(C42,E42,F42)-SUM(D42),"")</f>
        <v/>
      </c>
      <c r="H42" s="52">
        <f>IF(OR(B42&gt;0,COUNTIF(Dues!$AL$5:$AL$24,"y")&gt;0,F42&lt;&gt;""),$H$5+SUM($G$6:G42),"")</f>
        <v/>
      </c>
      <c r="I42" s="40" t="n"/>
      <c r="Z42">
        <f>IF(H42="",Z41,H42)</f>
        <v/>
      </c>
    </row>
    <row r="43">
      <c r="A43" s="35" t="n">
        <v>38</v>
      </c>
      <c r="B43" s="69">
        <f>COUNTIF(Legs!$A$5:$A$504,A43)</f>
        <v/>
      </c>
      <c r="C43" s="57">
        <f>IF(OR(B43&gt;0,COUNTIF(Dues!$AM$5:$AM$24,"y")&gt;0,F43&lt;&gt;""),COUNTIF(Dues!$AM$5:$AM$24,"y")*Setup!$B$5,"")</f>
        <v/>
      </c>
      <c r="D43" s="57">
        <f>IF(B43=0,"",IF(Slips!$H$42="","",Slips!$H$42))</f>
        <v/>
      </c>
      <c r="E43" s="57">
        <f>IF(B43=0,"",IF(Slips!$J$42="","",Slips!$J$42))</f>
        <v/>
      </c>
      <c r="F43" s="56" t="n"/>
      <c r="G43" s="57">
        <f>IF(OR(B43&gt;0,COUNTIF(Dues!$AM$5:$AM$24,"y")&gt;0,F43&lt;&gt;""),SUM(C43,E43,F43)-SUM(D43),"")</f>
        <v/>
      </c>
      <c r="H43" s="52">
        <f>IF(OR(B43&gt;0,COUNTIF(Dues!$AM$5:$AM$24,"y")&gt;0,F43&lt;&gt;""),$H$5+SUM($G$6:G43),"")</f>
        <v/>
      </c>
      <c r="I43" s="40" t="n"/>
      <c r="Z43">
        <f>IF(H43="",Z42,H43)</f>
        <v/>
      </c>
    </row>
    <row r="44">
      <c r="A44" s="35" t="n">
        <v>39</v>
      </c>
      <c r="B44" s="69">
        <f>COUNTIF(Legs!$A$5:$A$504,A44)</f>
        <v/>
      </c>
      <c r="C44" s="57">
        <f>IF(OR(B44&gt;0,COUNTIF(Dues!$AN$5:$AN$24,"y")&gt;0,F44&lt;&gt;""),COUNTIF(Dues!$AN$5:$AN$24,"y")*Setup!$B$5,"")</f>
        <v/>
      </c>
      <c r="D44" s="57">
        <f>IF(B44=0,"",IF(Slips!$H$43="","",Slips!$H$43))</f>
        <v/>
      </c>
      <c r="E44" s="57">
        <f>IF(B44=0,"",IF(Slips!$J$43="","",Slips!$J$43))</f>
        <v/>
      </c>
      <c r="F44" s="56" t="n"/>
      <c r="G44" s="57">
        <f>IF(OR(B44&gt;0,COUNTIF(Dues!$AN$5:$AN$24,"y")&gt;0,F44&lt;&gt;""),SUM(C44,E44,F44)-SUM(D44),"")</f>
        <v/>
      </c>
      <c r="H44" s="52">
        <f>IF(OR(B44&gt;0,COUNTIF(Dues!$AN$5:$AN$24,"y")&gt;0,F44&lt;&gt;""),$H$5+SUM($G$6:G44),"")</f>
        <v/>
      </c>
      <c r="I44" s="40" t="n"/>
      <c r="Z44">
        <f>IF(H44="",Z43,H44)</f>
        <v/>
      </c>
    </row>
    <row r="45">
      <c r="A45" s="35" t="n">
        <v>40</v>
      </c>
      <c r="B45" s="69">
        <f>COUNTIF(Legs!$A$5:$A$504,A45)</f>
        <v/>
      </c>
      <c r="C45" s="57">
        <f>IF(OR(B45&gt;0,COUNTIF(Dues!$AO$5:$AO$24,"y")&gt;0,F45&lt;&gt;""),COUNTIF(Dues!$AO$5:$AO$24,"y")*Setup!$B$5,"")</f>
        <v/>
      </c>
      <c r="D45" s="57">
        <f>IF(B45=0,"",IF(Slips!$H$44="","",Slips!$H$44))</f>
        <v/>
      </c>
      <c r="E45" s="57">
        <f>IF(B45=0,"",IF(Slips!$J$44="","",Slips!$J$44))</f>
        <v/>
      </c>
      <c r="F45" s="56" t="n"/>
      <c r="G45" s="57">
        <f>IF(OR(B45&gt;0,COUNTIF(Dues!$AO$5:$AO$24,"y")&gt;0,F45&lt;&gt;""),SUM(C45,E45,F45)-SUM(D45),"")</f>
        <v/>
      </c>
      <c r="H45" s="52">
        <f>IF(OR(B45&gt;0,COUNTIF(Dues!$AO$5:$AO$24,"y")&gt;0,F45&lt;&gt;""),$H$5+SUM($G$6:G45),"")</f>
        <v/>
      </c>
      <c r="I45" s="40" t="n"/>
      <c r="Z45">
        <f>IF(H45="",Z44,H45)</f>
        <v/>
      </c>
    </row>
    <row r="48">
      <c r="A48" s="23" t="inlineStr">
        <is>
          <t>Who owes what</t>
        </is>
      </c>
    </row>
    <row r="49">
      <c r="A49" s="24" t="inlineStr"/>
      <c r="B49" s="24" t="inlineStr">
        <is>
          <t>Punter</t>
        </is>
      </c>
      <c r="C49" s="24" t="inlineStr">
        <is>
          <t>Rounds in</t>
        </is>
      </c>
      <c r="D49" s="24" t="inlineStr">
        <is>
          <t>Rounds paid</t>
        </is>
      </c>
      <c r="E49" s="24" t="inlineStr">
        <is>
          <t>Owed ($)</t>
        </is>
      </c>
      <c r="F49" s="24" t="inlineStr">
        <is>
          <t>Paid ($)</t>
        </is>
      </c>
      <c r="G49" s="24" t="inlineStr">
        <is>
          <t>Owing ($)</t>
        </is>
      </c>
    </row>
    <row r="50">
      <c r="B50" s="35">
        <f>IF(Setup!$A$12="","",Setup!$A$12)</f>
        <v/>
      </c>
      <c r="C50" s="34">
        <f>IF(B50="","",COUNTIF(Legs!$C$5:$C$504,B50))</f>
        <v/>
      </c>
      <c r="D50" s="34">
        <f>IF(B50="","",Dues!$AP$5)</f>
        <v/>
      </c>
      <c r="E50" s="57">
        <f>IF(B50="","",C50*Setup!$B$5)</f>
        <v/>
      </c>
      <c r="F50" s="57">
        <f>IF(B50="","",D50*Setup!$B$5)</f>
        <v/>
      </c>
      <c r="G50" s="52">
        <f>IF(B50="","",E50-F50)</f>
        <v/>
      </c>
    </row>
    <row r="51">
      <c r="B51" s="35">
        <f>IF(Setup!$A$13="","",Setup!$A$13)</f>
        <v/>
      </c>
      <c r="C51" s="34">
        <f>IF(B51="","",COUNTIF(Legs!$C$5:$C$504,B51))</f>
        <v/>
      </c>
      <c r="D51" s="34">
        <f>IF(B51="","",Dues!$AP$6)</f>
        <v/>
      </c>
      <c r="E51" s="57">
        <f>IF(B51="","",C51*Setup!$B$5)</f>
        <v/>
      </c>
      <c r="F51" s="57">
        <f>IF(B51="","",D51*Setup!$B$5)</f>
        <v/>
      </c>
      <c r="G51" s="52">
        <f>IF(B51="","",E51-F51)</f>
        <v/>
      </c>
    </row>
    <row r="52">
      <c r="B52" s="35">
        <f>IF(Setup!$A$14="","",Setup!$A$14)</f>
        <v/>
      </c>
      <c r="C52" s="34">
        <f>IF(B52="","",COUNTIF(Legs!$C$5:$C$504,B52))</f>
        <v/>
      </c>
      <c r="D52" s="34">
        <f>IF(B52="","",Dues!$AP$7)</f>
        <v/>
      </c>
      <c r="E52" s="57">
        <f>IF(B52="","",C52*Setup!$B$5)</f>
        <v/>
      </c>
      <c r="F52" s="57">
        <f>IF(B52="","",D52*Setup!$B$5)</f>
        <v/>
      </c>
      <c r="G52" s="52">
        <f>IF(B52="","",E52-F52)</f>
        <v/>
      </c>
    </row>
    <row r="53">
      <c r="B53" s="35">
        <f>IF(Setup!$A$15="","",Setup!$A$15)</f>
        <v/>
      </c>
      <c r="C53" s="34">
        <f>IF(B53="","",COUNTIF(Legs!$C$5:$C$504,B53))</f>
        <v/>
      </c>
      <c r="D53" s="34">
        <f>IF(B53="","",Dues!$AP$8)</f>
        <v/>
      </c>
      <c r="E53" s="57">
        <f>IF(B53="","",C53*Setup!$B$5)</f>
        <v/>
      </c>
      <c r="F53" s="57">
        <f>IF(B53="","",D53*Setup!$B$5)</f>
        <v/>
      </c>
      <c r="G53" s="52">
        <f>IF(B53="","",E53-F53)</f>
        <v/>
      </c>
    </row>
    <row r="54">
      <c r="B54" s="35">
        <f>IF(Setup!$A$16="","",Setup!$A$16)</f>
        <v/>
      </c>
      <c r="C54" s="34">
        <f>IF(B54="","",COUNTIF(Legs!$C$5:$C$504,B54))</f>
        <v/>
      </c>
      <c r="D54" s="34">
        <f>IF(B54="","",Dues!$AP$9)</f>
        <v/>
      </c>
      <c r="E54" s="57">
        <f>IF(B54="","",C54*Setup!$B$5)</f>
        <v/>
      </c>
      <c r="F54" s="57">
        <f>IF(B54="","",D54*Setup!$B$5)</f>
        <v/>
      </c>
      <c r="G54" s="52">
        <f>IF(B54="","",E54-F54)</f>
        <v/>
      </c>
    </row>
    <row r="55">
      <c r="B55" s="35">
        <f>IF(Setup!$A$17="","",Setup!$A$17)</f>
        <v/>
      </c>
      <c r="C55" s="34">
        <f>IF(B55="","",COUNTIF(Legs!$C$5:$C$504,B55))</f>
        <v/>
      </c>
      <c r="D55" s="34">
        <f>IF(B55="","",Dues!$AP$10)</f>
        <v/>
      </c>
      <c r="E55" s="57">
        <f>IF(B55="","",C55*Setup!$B$5)</f>
        <v/>
      </c>
      <c r="F55" s="57">
        <f>IF(B55="","",D55*Setup!$B$5)</f>
        <v/>
      </c>
      <c r="G55" s="52">
        <f>IF(B55="","",E55-F55)</f>
        <v/>
      </c>
    </row>
    <row r="56">
      <c r="B56" s="35">
        <f>IF(Setup!$A$18="","",Setup!$A$18)</f>
        <v/>
      </c>
      <c r="C56" s="34">
        <f>IF(B56="","",COUNTIF(Legs!$C$5:$C$504,B56))</f>
        <v/>
      </c>
      <c r="D56" s="34">
        <f>IF(B56="","",Dues!$AP$11)</f>
        <v/>
      </c>
      <c r="E56" s="57">
        <f>IF(B56="","",C56*Setup!$B$5)</f>
        <v/>
      </c>
      <c r="F56" s="57">
        <f>IF(B56="","",D56*Setup!$B$5)</f>
        <v/>
      </c>
      <c r="G56" s="52">
        <f>IF(B56="","",E56-F56)</f>
        <v/>
      </c>
    </row>
    <row r="57">
      <c r="B57" s="35">
        <f>IF(Setup!$A$19="","",Setup!$A$19)</f>
        <v/>
      </c>
      <c r="C57" s="34">
        <f>IF(B57="","",COUNTIF(Legs!$C$5:$C$504,B57))</f>
        <v/>
      </c>
      <c r="D57" s="34">
        <f>IF(B57="","",Dues!$AP$12)</f>
        <v/>
      </c>
      <c r="E57" s="57">
        <f>IF(B57="","",C57*Setup!$B$5)</f>
        <v/>
      </c>
      <c r="F57" s="57">
        <f>IF(B57="","",D57*Setup!$B$5)</f>
        <v/>
      </c>
      <c r="G57" s="52">
        <f>IF(B57="","",E57-F57)</f>
        <v/>
      </c>
    </row>
    <row r="58">
      <c r="B58" s="35">
        <f>IF(Setup!$A$20="","",Setup!$A$20)</f>
        <v/>
      </c>
      <c r="C58" s="34">
        <f>IF(B58="","",COUNTIF(Legs!$C$5:$C$504,B58))</f>
        <v/>
      </c>
      <c r="D58" s="34">
        <f>IF(B58="","",Dues!$AP$13)</f>
        <v/>
      </c>
      <c r="E58" s="57">
        <f>IF(B58="","",C58*Setup!$B$5)</f>
        <v/>
      </c>
      <c r="F58" s="57">
        <f>IF(B58="","",D58*Setup!$B$5)</f>
        <v/>
      </c>
      <c r="G58" s="52">
        <f>IF(B58="","",E58-F58)</f>
        <v/>
      </c>
    </row>
    <row r="59">
      <c r="B59" s="35">
        <f>IF(Setup!$A$21="","",Setup!$A$21)</f>
        <v/>
      </c>
      <c r="C59" s="34">
        <f>IF(B59="","",COUNTIF(Legs!$C$5:$C$504,B59))</f>
        <v/>
      </c>
      <c r="D59" s="34">
        <f>IF(B59="","",Dues!$AP$14)</f>
        <v/>
      </c>
      <c r="E59" s="57">
        <f>IF(B59="","",C59*Setup!$B$5)</f>
        <v/>
      </c>
      <c r="F59" s="57">
        <f>IF(B59="","",D59*Setup!$B$5)</f>
        <v/>
      </c>
      <c r="G59" s="52">
        <f>IF(B59="","",E59-F59)</f>
        <v/>
      </c>
    </row>
    <row r="60">
      <c r="B60" s="35">
        <f>IF(Setup!$A$22="","",Setup!$A$22)</f>
        <v/>
      </c>
      <c r="C60" s="34">
        <f>IF(B60="","",COUNTIF(Legs!$C$5:$C$504,B60))</f>
        <v/>
      </c>
      <c r="D60" s="34">
        <f>IF(B60="","",Dues!$AP$15)</f>
        <v/>
      </c>
      <c r="E60" s="57">
        <f>IF(B60="","",C60*Setup!$B$5)</f>
        <v/>
      </c>
      <c r="F60" s="57">
        <f>IF(B60="","",D60*Setup!$B$5)</f>
        <v/>
      </c>
      <c r="G60" s="52">
        <f>IF(B60="","",E60-F60)</f>
        <v/>
      </c>
    </row>
    <row r="61">
      <c r="B61" s="35">
        <f>IF(Setup!$A$23="","",Setup!$A$23)</f>
        <v/>
      </c>
      <c r="C61" s="34">
        <f>IF(B61="","",COUNTIF(Legs!$C$5:$C$504,B61))</f>
        <v/>
      </c>
      <c r="D61" s="34">
        <f>IF(B61="","",Dues!$AP$16)</f>
        <v/>
      </c>
      <c r="E61" s="57">
        <f>IF(B61="","",C61*Setup!$B$5)</f>
        <v/>
      </c>
      <c r="F61" s="57">
        <f>IF(B61="","",D61*Setup!$B$5)</f>
        <v/>
      </c>
      <c r="G61" s="52">
        <f>IF(B61="","",E61-F61)</f>
        <v/>
      </c>
    </row>
    <row r="62">
      <c r="B62" s="35">
        <f>IF(Setup!$A$24="","",Setup!$A$24)</f>
        <v/>
      </c>
      <c r="C62" s="34">
        <f>IF(B62="","",COUNTIF(Legs!$C$5:$C$504,B62))</f>
        <v/>
      </c>
      <c r="D62" s="34">
        <f>IF(B62="","",Dues!$AP$17)</f>
        <v/>
      </c>
      <c r="E62" s="57">
        <f>IF(B62="","",C62*Setup!$B$5)</f>
        <v/>
      </c>
      <c r="F62" s="57">
        <f>IF(B62="","",D62*Setup!$B$5)</f>
        <v/>
      </c>
      <c r="G62" s="52">
        <f>IF(B62="","",E62-F62)</f>
        <v/>
      </c>
    </row>
    <row r="63">
      <c r="B63" s="35">
        <f>IF(Setup!$A$25="","",Setup!$A$25)</f>
        <v/>
      </c>
      <c r="C63" s="34">
        <f>IF(B63="","",COUNTIF(Legs!$C$5:$C$504,B63))</f>
        <v/>
      </c>
      <c r="D63" s="34">
        <f>IF(B63="","",Dues!$AP$18)</f>
        <v/>
      </c>
      <c r="E63" s="57">
        <f>IF(B63="","",C63*Setup!$B$5)</f>
        <v/>
      </c>
      <c r="F63" s="57">
        <f>IF(B63="","",D63*Setup!$B$5)</f>
        <v/>
      </c>
      <c r="G63" s="52">
        <f>IF(B63="","",E63-F63)</f>
        <v/>
      </c>
    </row>
    <row r="64">
      <c r="B64" s="35">
        <f>IF(Setup!$A$26="","",Setup!$A$26)</f>
        <v/>
      </c>
      <c r="C64" s="34">
        <f>IF(B64="","",COUNTIF(Legs!$C$5:$C$504,B64))</f>
        <v/>
      </c>
      <c r="D64" s="34">
        <f>IF(B64="","",Dues!$AP$19)</f>
        <v/>
      </c>
      <c r="E64" s="57">
        <f>IF(B64="","",C64*Setup!$B$5)</f>
        <v/>
      </c>
      <c r="F64" s="57">
        <f>IF(B64="","",D64*Setup!$B$5)</f>
        <v/>
      </c>
      <c r="G64" s="52">
        <f>IF(B64="","",E64-F64)</f>
        <v/>
      </c>
    </row>
    <row r="65">
      <c r="B65" s="35">
        <f>IF(Setup!$A$27="","",Setup!$A$27)</f>
        <v/>
      </c>
      <c r="C65" s="34">
        <f>IF(B65="","",COUNTIF(Legs!$C$5:$C$504,B65))</f>
        <v/>
      </c>
      <c r="D65" s="34">
        <f>IF(B65="","",Dues!$AP$20)</f>
        <v/>
      </c>
      <c r="E65" s="57">
        <f>IF(B65="","",C65*Setup!$B$5)</f>
        <v/>
      </c>
      <c r="F65" s="57">
        <f>IF(B65="","",D65*Setup!$B$5)</f>
        <v/>
      </c>
      <c r="G65" s="52">
        <f>IF(B65="","",E65-F65)</f>
        <v/>
      </c>
    </row>
    <row r="66">
      <c r="B66" s="35">
        <f>IF(Setup!$A$28="","",Setup!$A$28)</f>
        <v/>
      </c>
      <c r="C66" s="34">
        <f>IF(B66="","",COUNTIF(Legs!$C$5:$C$504,B66))</f>
        <v/>
      </c>
      <c r="D66" s="34">
        <f>IF(B66="","",Dues!$AP$21)</f>
        <v/>
      </c>
      <c r="E66" s="57">
        <f>IF(B66="","",C66*Setup!$B$5)</f>
        <v/>
      </c>
      <c r="F66" s="57">
        <f>IF(B66="","",D66*Setup!$B$5)</f>
        <v/>
      </c>
      <c r="G66" s="52">
        <f>IF(B66="","",E66-F66)</f>
        <v/>
      </c>
    </row>
    <row r="67">
      <c r="B67" s="35">
        <f>IF(Setup!$A$29="","",Setup!$A$29)</f>
        <v/>
      </c>
      <c r="C67" s="34">
        <f>IF(B67="","",COUNTIF(Legs!$C$5:$C$504,B67))</f>
        <v/>
      </c>
      <c r="D67" s="34">
        <f>IF(B67="","",Dues!$AP$22)</f>
        <v/>
      </c>
      <c r="E67" s="57">
        <f>IF(B67="","",C67*Setup!$B$5)</f>
        <v/>
      </c>
      <c r="F67" s="57">
        <f>IF(B67="","",D67*Setup!$B$5)</f>
        <v/>
      </c>
      <c r="G67" s="52">
        <f>IF(B67="","",E67-F67)</f>
        <v/>
      </c>
    </row>
    <row r="68">
      <c r="B68" s="35">
        <f>IF(Setup!$A$30="","",Setup!$A$30)</f>
        <v/>
      </c>
      <c r="C68" s="34">
        <f>IF(B68="","",COUNTIF(Legs!$C$5:$C$504,B68))</f>
        <v/>
      </c>
      <c r="D68" s="34">
        <f>IF(B68="","",Dues!$AP$23)</f>
        <v/>
      </c>
      <c r="E68" s="57">
        <f>IF(B68="","",C68*Setup!$B$5)</f>
        <v/>
      </c>
      <c r="F68" s="57">
        <f>IF(B68="","",D68*Setup!$B$5)</f>
        <v/>
      </c>
      <c r="G68" s="52">
        <f>IF(B68="","",E68-F68)</f>
        <v/>
      </c>
    </row>
    <row r="69">
      <c r="B69" s="35">
        <f>IF(Setup!$A$31="","",Setup!$A$31)</f>
        <v/>
      </c>
      <c r="C69" s="34">
        <f>IF(B69="","",COUNTIF(Legs!$C$5:$C$504,B69))</f>
        <v/>
      </c>
      <c r="D69" s="34">
        <f>IF(B69="","",Dues!$AP$24)</f>
        <v/>
      </c>
      <c r="E69" s="57">
        <f>IF(B69="","",C69*Setup!$B$5)</f>
        <v/>
      </c>
      <c r="F69" s="57">
        <f>IF(B69="","",D69*Setup!$B$5)</f>
        <v/>
      </c>
      <c r="G69" s="52">
        <f>IF(B69="","",E69-F69)</f>
        <v/>
      </c>
    </row>
  </sheetData>
  <conditionalFormatting sqref="H6:H45">
    <cfRule type="cellIs" priority="1" operator="lessThan" dxfId="5">
      <formula>0</formula>
    </cfRule>
  </conditionalFormatting>
  <conditionalFormatting sqref="G50:G69">
    <cfRule type="cellIs" priority="2" operator="greaterThan" dxfId="1">
      <formula>0</formula>
    </cfRule>
  </conditionalFormatting>
  <hyperlinks>
    <hyperlink xmlns:r="http://schemas.openxmlformats.org/officeDocument/2006/relationships" ref="A3" r:id="rId1"/>
  </hyperlinks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Punters Ledger</dc:creator>
  <dc:title>Punters Club Spreadsheet, by Punters Ledger</dc:title>
  <dc:description>From the blokes at puntersledger.com. Free to use and share. The same club, done for you: https://www.puntersledger.com</dc:description>
  <dc:subject>Free punters club template: legs, slips, ladder, dues, kitty</dc:subject>
  <dcterms:created xsi:type="dcterms:W3CDTF">2026-09-12T13:19:01Z</dcterms:created>
  <dcterms:modified xsi:type="dcterms:W3CDTF">2026-09-12T13:19:02Z</dcterms:modified>
  <cp:lastModifiedBy>Punters Ledger</cp:lastModifiedBy>
  <cp:category>Punters Ledger</cp:category>
  <cp:keywords>punters club, spreadsheet, template, multi, ladder, kitty</cp:keywords>
</cp:coreProperties>
</file>